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GA 83 FY 2024-25\"/>
    </mc:Choice>
  </mc:AlternateContent>
  <xr:revisionPtr revIDLastSave="0" documentId="13_ncr:8001_{39D5B9DD-FC13-40DC-B40A-A2A4432840D2}" xr6:coauthVersionLast="47" xr6:coauthVersionMax="47" xr10:uidLastSave="{00000000-0000-0000-0000-000000000000}"/>
  <workbookProtection workbookPassword="CAAF" lockStructure="1"/>
  <bookViews>
    <workbookView xWindow="-108" yWindow="-108" windowWidth="23256" windowHeight="12456" activeTab="3" xr2:uid="{00000000-000D-0000-FFFF-FFFF00000000}"/>
  </bookViews>
  <sheets>
    <sheet name="How To Use" sheetId="4" r:id="rId1"/>
    <sheet name="Master" sheetId="5" r:id="rId2"/>
    <sheet name="GA55A" sheetId="2" r:id="rId3"/>
    <sheet name="Other Deduction" sheetId="1" r:id="rId4"/>
    <sheet name="Tax (Old Regime)" sheetId="3" r:id="rId5"/>
    <sheet name="Tax (New Regime)" sheetId="7" r:id="rId6"/>
  </sheets>
  <definedNames>
    <definedName name="_tds1" localSheetId="5">#REF!</definedName>
    <definedName name="_tds1">#REF!</definedName>
    <definedName name="_tds2" localSheetId="5">#REF!</definedName>
    <definedName name="_tds2">#REF!</definedName>
    <definedName name="AIR.Code001" localSheetId="5">#REF!</definedName>
    <definedName name="AIR.Code001">#REF!</definedName>
    <definedName name="AIR.Code002" localSheetId="5">#REF!</definedName>
    <definedName name="AIR.Code002">#REF!</definedName>
    <definedName name="AIR.Code003" localSheetId="5">#REF!</definedName>
    <definedName name="AIR.Code003">#REF!</definedName>
    <definedName name="AIR.Code004" localSheetId="5">#REF!</definedName>
    <definedName name="AIR.Code004">#REF!</definedName>
    <definedName name="AIR.Code005" localSheetId="5">#REF!</definedName>
    <definedName name="AIR.Code005">#REF!</definedName>
    <definedName name="AIR.Code006" localSheetId="5">#REF!</definedName>
    <definedName name="AIR.Code006">#REF!</definedName>
    <definedName name="AIR.Code007" localSheetId="5">#REF!</definedName>
    <definedName name="AIR.Code007">#REF!</definedName>
    <definedName name="AIR.Code008" localSheetId="5">#REF!</definedName>
    <definedName name="AIR.Code008">#REF!</definedName>
    <definedName name="AIR.TaxExmpIntInc" localSheetId="5">#REF!</definedName>
    <definedName name="AIR.TaxExmpIntInc">#REF!</definedName>
    <definedName name="Bank1" localSheetId="5">#REF!</definedName>
    <definedName name="Bank1">#REF!</definedName>
    <definedName name="Bank10" localSheetId="5">#REF!</definedName>
    <definedName name="Bank10">#REF!</definedName>
    <definedName name="Bank11" localSheetId="5">#REF!</definedName>
    <definedName name="Bank11">#REF!</definedName>
    <definedName name="Bank12" localSheetId="5">#REF!</definedName>
    <definedName name="Bank12">#REF!</definedName>
    <definedName name="Bank2" localSheetId="5">#REF!</definedName>
    <definedName name="Bank2">#REF!</definedName>
    <definedName name="Bank3" localSheetId="5">#REF!</definedName>
    <definedName name="Bank3">#REF!</definedName>
    <definedName name="Bank4" localSheetId="5">#REF!</definedName>
    <definedName name="Bank4">#REF!</definedName>
    <definedName name="Bank5" localSheetId="5">#REF!</definedName>
    <definedName name="Bank5">#REF!</definedName>
    <definedName name="Bank6" localSheetId="5">#REF!</definedName>
    <definedName name="Bank6">#REF!</definedName>
    <definedName name="Bank6PCAR" localSheetId="5">#REF!</definedName>
    <definedName name="Bank6PCAR">#REF!</definedName>
    <definedName name="Bank7" localSheetId="5">#REF!</definedName>
    <definedName name="Bank7">#REF!</definedName>
    <definedName name="Bank8" localSheetId="5">#REF!</definedName>
    <definedName name="Bank8">#REF!</definedName>
    <definedName name="Bank9" localSheetId="5">#REF!</definedName>
    <definedName name="Bank9">#REF!</definedName>
    <definedName name="BankAccNo" localSheetId="5">#REF!</definedName>
    <definedName name="BankAccNo">#REF!</definedName>
    <definedName name="BankArrear" localSheetId="5">#REF!</definedName>
    <definedName name="BankArrear">#REF!</definedName>
    <definedName name="BankArrear0" localSheetId="5">#REF!</definedName>
    <definedName name="BankArrear0">#REF!</definedName>
    <definedName name="BankArrear1" localSheetId="5">#REF!</definedName>
    <definedName name="BankArrear1">#REF!</definedName>
    <definedName name="BankArrear2" localSheetId="5">#REF!</definedName>
    <definedName name="BankArrear2">#REF!</definedName>
    <definedName name="BankArrear3" localSheetId="5">#REF!</definedName>
    <definedName name="BankArrear3">#REF!</definedName>
    <definedName name="BankBonus" localSheetId="5">#REF!</definedName>
    <definedName name="BankBonus">#REF!</definedName>
    <definedName name="BankDA10" localSheetId="5">#REF!</definedName>
    <definedName name="BankDA10">#REF!</definedName>
    <definedName name="BankDA5" localSheetId="5">#REF!</definedName>
    <definedName name="BankDA5">#REF!</definedName>
    <definedName name="BankDA6" localSheetId="5">#REF!</definedName>
    <definedName name="BankDA6">#REF!</definedName>
    <definedName name="BankDA8" localSheetId="5">#REF!</definedName>
    <definedName name="BankDA8">#REF!</definedName>
    <definedName name="BankPL" localSheetId="5">#REF!</definedName>
    <definedName name="BankPL">#REF!</definedName>
    <definedName name="cmb_IncD.BankAccountType" localSheetId="5">#REF!</definedName>
    <definedName name="cmb_IncD.BankAccountType">#REF!</definedName>
    <definedName name="cmb_IncD.EcsRequired" localSheetId="5">#REF!</definedName>
    <definedName name="cmb_IncD.EcsRequired">#REF!</definedName>
    <definedName name="cmb_TDSal.StateCode" localSheetId="5">#REF!</definedName>
    <definedName name="cmb_TDSal.StateCode">#REF!</definedName>
    <definedName name="cmb_TDSoth.StateCode" localSheetId="5">#REF!</definedName>
    <definedName name="cmb_TDSoth.StateCode">#REF!</definedName>
    <definedName name="i_general" localSheetId="5">#REF!</definedName>
    <definedName name="i_general">#REF!</definedName>
    <definedName name="i_general2" localSheetId="5">#REF!</definedName>
    <definedName name="i_general2">#REF!</definedName>
    <definedName name="i_tds" localSheetId="5">#REF!</definedName>
    <definedName name="i_tds">#REF!</definedName>
    <definedName name="IncD.AdvanceTax" localSheetId="5">#REF!</definedName>
    <definedName name="IncD.AdvanceTax">#REF!</definedName>
    <definedName name="IncD.AggregateIncome" localSheetId="5">#REF!</definedName>
    <definedName name="IncD.AggregateIncome">#REF!</definedName>
    <definedName name="IncD.BalTaxPayable" localSheetId="5">#REF!</definedName>
    <definedName name="IncD.BalTaxPayable">#REF!</definedName>
    <definedName name="IncD.BankAccountNumber" localSheetId="5">#REF!</definedName>
    <definedName name="IncD.BankAccountNumber">#REF!</definedName>
    <definedName name="IncD.BankAccountType" localSheetId="5">#REF!</definedName>
    <definedName name="IncD.BankAccountType">#REF!</definedName>
    <definedName name="IncD.EcsRequired" localSheetId="5">#REF!</definedName>
    <definedName name="IncD.EcsRequired">#REF!</definedName>
    <definedName name="IncD.EducationCess" localSheetId="5">#REF!</definedName>
    <definedName name="IncD.EducationCess">#REF!</definedName>
    <definedName name="IncD.FamPension" localSheetId="5">#REF!</definedName>
    <definedName name="IncD.FamPension">#REF!</definedName>
    <definedName name="IncD.GrossTaxLiability" localSheetId="5">#REF!</definedName>
    <definedName name="IncD.GrossTaxLiability">#REF!</definedName>
    <definedName name="IncD.GrossTotIncome" localSheetId="5">#REF!</definedName>
    <definedName name="IncD.GrossTotIncome">#REF!</definedName>
    <definedName name="IncD.IncomeFromOS" localSheetId="5">#REF!</definedName>
    <definedName name="IncD.IncomeFromOS">#REF!</definedName>
    <definedName name="IncD.IncomeFromSal" localSheetId="5">#REF!</definedName>
    <definedName name="IncD.IncomeFromSal">#REF!</definedName>
    <definedName name="IncD.IndInterest" localSheetId="5">#REF!</definedName>
    <definedName name="IncD.IndInterest">#REF!</definedName>
    <definedName name="IncD.IntrstPayUs234A" localSheetId="5">#REF!</definedName>
    <definedName name="IncD.IntrstPayUs234A">#REF!</definedName>
    <definedName name="IncD.IntrstPayUs234B" localSheetId="5">#REF!</definedName>
    <definedName name="IncD.IntrstPayUs234B">#REF!</definedName>
    <definedName name="IncD.IntrstPayUs234C" localSheetId="5">#REF!</definedName>
    <definedName name="IncD.IntrstPayUs234C">#REF!</definedName>
    <definedName name="IncD.MICRCode" localSheetId="5">#REF!</definedName>
    <definedName name="IncD.MICRCode">#REF!</definedName>
    <definedName name="IncD.NetAgriculturalIncome" localSheetId="5">#REF!</definedName>
    <definedName name="IncD.NetAgriculturalIncome">#REF!</definedName>
    <definedName name="IncD.NetTaxLiability" localSheetId="5">#REF!</definedName>
    <definedName name="IncD.NetTaxLiability">#REF!</definedName>
    <definedName name="IncD.RebateOnAgriInc" localSheetId="5">#REF!</definedName>
    <definedName name="IncD.RebateOnAgriInc">#REF!</definedName>
    <definedName name="IncD.RefundDue" localSheetId="5">#REF!</definedName>
    <definedName name="IncD.RefundDue">#REF!</definedName>
    <definedName name="IncD.Section80C" localSheetId="5">#REF!</definedName>
    <definedName name="IncD.Section80C">#REF!</definedName>
    <definedName name="IncD.Section80CCC" localSheetId="5">#REF!</definedName>
    <definedName name="IncD.Section80CCC">#REF!</definedName>
    <definedName name="IncD.Section80CCD" localSheetId="5">#REF!</definedName>
    <definedName name="IncD.Section80CCD">#REF!</definedName>
    <definedName name="IncD.Section80D" localSheetId="5">#REF!</definedName>
    <definedName name="IncD.Section80D">#REF!</definedName>
    <definedName name="IncD.Section80DD" localSheetId="5">#REF!</definedName>
    <definedName name="IncD.Section80DD">#REF!</definedName>
    <definedName name="IncD.Section80DDB" localSheetId="5">#REF!</definedName>
    <definedName name="IncD.Section80DDB">#REF!</definedName>
    <definedName name="IncD.Section80E" localSheetId="5">#REF!</definedName>
    <definedName name="IncD.Section80E">#REF!</definedName>
    <definedName name="IncD.Section80G" localSheetId="5">#REF!</definedName>
    <definedName name="IncD.Section80G">#REF!</definedName>
    <definedName name="IncD.Section80GG" localSheetId="5">#REF!</definedName>
    <definedName name="IncD.Section80GG">#REF!</definedName>
    <definedName name="IncD.Section80GGA" localSheetId="5">#REF!</definedName>
    <definedName name="IncD.Section80GGA">#REF!</definedName>
    <definedName name="IncD.Section80GGC" localSheetId="5">#REF!</definedName>
    <definedName name="IncD.Section80GGC">#REF!</definedName>
    <definedName name="IncD.Section80U" localSheetId="5">#REF!</definedName>
    <definedName name="IncD.Section80U">#REF!</definedName>
    <definedName name="IncD.Section89" localSheetId="5">#REF!</definedName>
    <definedName name="IncD.Section89">#REF!</definedName>
    <definedName name="IncD.Section90and91" localSheetId="5">#REF!</definedName>
    <definedName name="IncD.Section90and91">#REF!</definedName>
    <definedName name="IncD.SelfAssessmentTax" localSheetId="5">#REF!</definedName>
    <definedName name="IncD.SelfAssessmentTax">#REF!</definedName>
    <definedName name="IncD.SurchargeOnTaxPayable" localSheetId="5">#REF!</definedName>
    <definedName name="IncD.SurchargeOnTaxPayable">#REF!</definedName>
    <definedName name="IncD.TaxOnAggregateInc" localSheetId="5">#REF!</definedName>
    <definedName name="IncD.TaxOnAggregateInc">#REF!</definedName>
    <definedName name="IncD.TDS" localSheetId="5">#REF!</definedName>
    <definedName name="IncD.TDS">#REF!</definedName>
    <definedName name="IncD.TotalChapVIADeductions" localSheetId="5">#REF!</definedName>
    <definedName name="IncD.TotalChapVIADeductions">#REF!</definedName>
    <definedName name="IncD.TotalIncome" localSheetId="5">#REF!</definedName>
    <definedName name="IncD.TotalIncome">#REF!</definedName>
    <definedName name="IncD.TotalIntrstPay" localSheetId="5">#REF!</definedName>
    <definedName name="IncD.TotalIntrstPay">#REF!</definedName>
    <definedName name="IncD.TotalTaxesPaid" localSheetId="5">#REF!</definedName>
    <definedName name="IncD.TotalTaxesPaid">#REF!</definedName>
    <definedName name="IncD.TotalTaxPayable" localSheetId="5">#REF!</definedName>
    <definedName name="IncD.TotalTaxPayable">#REF!</definedName>
    <definedName name="IncD.TotTaxPlusIntrstPay" localSheetId="5">#REF!</definedName>
    <definedName name="IncD.TotTaxPlusIntrstPay">#REF!</definedName>
    <definedName name="IT.Amt" localSheetId="5">#REF!</definedName>
    <definedName name="IT.Amt">#REF!</definedName>
    <definedName name="IT.FormulaOFS" localSheetId="5">#REF!</definedName>
    <definedName name="IT.FormulaOFS">#REF!</definedName>
    <definedName name="_xlnm.Print_Area" localSheetId="2">GA55A!$C$2:$AC$1048576</definedName>
    <definedName name="_xlnm.Print_Area" localSheetId="1">Master!$A$1:$D$16</definedName>
    <definedName name="_xlnm.Print_Area" localSheetId="3">'Other Deduction'!$A$1:$G$36</definedName>
    <definedName name="_xlnm.Print_Area" localSheetId="5">'Tax (New Regime)'!$A$1:$R$59</definedName>
    <definedName name="_xlnm.Print_Area" localSheetId="4">'Tax (Old Regime)'!$A$1:$R$67</definedName>
    <definedName name="Sex" localSheetId="5">'Other Deduction'!#REF!</definedName>
    <definedName name="Sex">'Other Deduction'!#REF!</definedName>
    <definedName name="sheet1.CityOrTownOrDistrict" localSheetId="5">#REF!</definedName>
    <definedName name="sheet1.CityOrTownOrDistrict">#REF!</definedName>
    <definedName name="sheet1.DOB" localSheetId="5">#REF!</definedName>
    <definedName name="sheet1.DOB">#REF!</definedName>
    <definedName name="sheet1.EmployerCategory1" localSheetId="5">#REF!</definedName>
    <definedName name="sheet1.EmployerCategory1">#REF!</definedName>
    <definedName name="sheet1.FirstName" localSheetId="5">#REF!</definedName>
    <definedName name="sheet1.FirstName">#REF!</definedName>
    <definedName name="sheet1.Gender1" localSheetId="5">#REF!</definedName>
    <definedName name="sheet1.Gender1">#REF!</definedName>
    <definedName name="sheet1.LocalityOrArea" localSheetId="5">#REF!</definedName>
    <definedName name="sheet1.LocalityOrArea">#REF!</definedName>
    <definedName name="sheet1.MiddleName" localSheetId="5">#REF!</definedName>
    <definedName name="sheet1.MiddleName">#REF!</definedName>
    <definedName name="sheet1.newstcode" localSheetId="5">#REF!</definedName>
    <definedName name="sheet1.newstcode">#REF!</definedName>
    <definedName name="sheet1.OrigRetFiledDate" localSheetId="5">#REF!</definedName>
    <definedName name="sheet1.OrigRetFiledDate">#REF!</definedName>
    <definedName name="sheet1.PAN" localSheetId="5">#REF!</definedName>
    <definedName name="sheet1.PAN">#REF!</definedName>
    <definedName name="sheet1.PhoneNo" localSheetId="5">#REF!</definedName>
    <definedName name="sheet1.PhoneNo">#REF!</definedName>
    <definedName name="sheet1.PinCode" localSheetId="5">#REF!</definedName>
    <definedName name="sheet1.PinCode">#REF!</definedName>
    <definedName name="sheet1.ReceiptNo" localSheetId="5">#REF!</definedName>
    <definedName name="sheet1.ReceiptNo">#REF!</definedName>
    <definedName name="sheet1.ResidenceName" localSheetId="5">#REF!</definedName>
    <definedName name="sheet1.ResidenceName">#REF!</definedName>
    <definedName name="sheet1.ResidenceNo" localSheetId="5">#REF!</definedName>
    <definedName name="sheet1.ResidenceNo">#REF!</definedName>
    <definedName name="sheet1.ResidentialStatus" localSheetId="5">#REF!</definedName>
    <definedName name="sheet1.ResidentialStatus">#REF!</definedName>
    <definedName name="sheet1.ResidentialStatus1" localSheetId="5">#REF!</definedName>
    <definedName name="sheet1.ResidentialStatus1">#REF!</definedName>
    <definedName name="sheet1.ReturnFileSec" localSheetId="5">#REF!</definedName>
    <definedName name="sheet1.ReturnFileSec">#REF!</definedName>
    <definedName name="sheet1.ReturnFileSec1" localSheetId="5">#REF!</definedName>
    <definedName name="sheet1.ReturnFileSec1">#REF!</definedName>
    <definedName name="sheet1.ReturnType" localSheetId="5">#REF!</definedName>
    <definedName name="sheet1.ReturnType">#REF!</definedName>
    <definedName name="sheet1.ReturnType1" localSheetId="5">#REF!</definedName>
    <definedName name="sheet1.ReturnType1">#REF!</definedName>
    <definedName name="sheet1.RoadOrStreet" localSheetId="5">#REF!</definedName>
    <definedName name="sheet1.RoadOrStreet">#REF!</definedName>
    <definedName name="sheet1.StateCode" localSheetId="5">#REF!</definedName>
    <definedName name="sheet1.StateCode">#REF!</definedName>
    <definedName name="sheet1.StateCode1" localSheetId="5">#REF!</definedName>
    <definedName name="sheet1.StateCode1">#REF!</definedName>
    <definedName name="sheet1.Status" localSheetId="5">#REF!</definedName>
    <definedName name="sheet1.Status">#REF!</definedName>
    <definedName name="sheet1.Status1" localSheetId="5">#REF!</definedName>
    <definedName name="sheet1.Status1">#REF!</definedName>
    <definedName name="sheet1.STDcode" localSheetId="5">#REF!</definedName>
    <definedName name="sheet1.STDcode">#REF!</definedName>
    <definedName name="sheet1.SurNameOrOrgName" localSheetId="5">#REF!</definedName>
    <definedName name="sheet1.SurNameOrOrgName">#REF!</definedName>
    <definedName name="sheet1.SwVersionNo" localSheetId="5">#REF!</definedName>
    <definedName name="sheet1.SwVersionNo">#REF!</definedName>
    <definedName name="TaxP.Amt" localSheetId="5">#REF!</definedName>
    <definedName name="TaxP.Amt">#REF!</definedName>
    <definedName name="TaxP.BSRCode" localSheetId="5">#REF!</definedName>
    <definedName name="TaxP.BSRCode">#REF!</definedName>
    <definedName name="TaxP.DateDep" localSheetId="5">#REF!</definedName>
    <definedName name="TaxP.DateDep">#REF!</definedName>
    <definedName name="TaxP.NameOfBank" localSheetId="5">#REF!</definedName>
    <definedName name="TaxP.NameOfBank">#REF!</definedName>
    <definedName name="TaxP.NameOfBranch" localSheetId="5">#REF!</definedName>
    <definedName name="TaxP.NameOfBranch">#REF!</definedName>
    <definedName name="TaxP.SrlNoOfChaln" localSheetId="5">#REF!</definedName>
    <definedName name="TaxP.SrlNoOfChaln">#REF!</definedName>
    <definedName name="TDS_Sum" localSheetId="5">#REF!</definedName>
    <definedName name="TDS_Sum">#REF!</definedName>
    <definedName name="TDS1.TotalTDSSal" localSheetId="5">#REF!</definedName>
    <definedName name="TDS1.TotalTDSSal">#REF!</definedName>
    <definedName name="TDS2_sum" localSheetId="5">#REF!</definedName>
    <definedName name="TDS2_sum">#REF!</definedName>
    <definedName name="TDSal.AddrDetail" localSheetId="5">#REF!</definedName>
    <definedName name="TDSal.AddrDetail">#REF!</definedName>
    <definedName name="TDSal.CityOrTownOrDistrict" localSheetId="5">#REF!</definedName>
    <definedName name="TDSal.CityOrTownOrDistrict">#REF!</definedName>
    <definedName name="TDSal.DeductUnderChapVIA" localSheetId="5">#REF!</definedName>
    <definedName name="TDSal.DeductUnderChapVIA">#REF!</definedName>
    <definedName name="TDSal.EmployerOrDeductorOrCollecterName" localSheetId="5">#REF!</definedName>
    <definedName name="TDSal.EmployerOrDeductorOrCollecterName">#REF!</definedName>
    <definedName name="TDSal.IncChrgSal" localSheetId="5">#REF!</definedName>
    <definedName name="TDSal.IncChrgSal">#REF!</definedName>
    <definedName name="TDSal.PinCode" localSheetId="5">#REF!</definedName>
    <definedName name="TDSal.PinCode">#REF!</definedName>
    <definedName name="TDSal.StateCode" localSheetId="5">#REF!</definedName>
    <definedName name="TDSal.StateCode">#REF!</definedName>
    <definedName name="TDSal.TAN" localSheetId="5">#REF!</definedName>
    <definedName name="TDSal.TAN">#REF!</definedName>
    <definedName name="TDSal.TaxPayIncluSurchEdnCes" localSheetId="5">#REF!</definedName>
    <definedName name="TDSal.TaxPayIncluSurchEdnCes">#REF!</definedName>
    <definedName name="TDSal.TaxPayRefund" localSheetId="5">#REF!</definedName>
    <definedName name="TDSal.TaxPayRefund">#REF!</definedName>
    <definedName name="TDSal.TotalTDSSal" localSheetId="5">#REF!</definedName>
    <definedName name="TDSal.TotalTDSSal">#REF!</definedName>
    <definedName name="TDSoth.AddrDetail" localSheetId="5">#REF!</definedName>
    <definedName name="TDSoth.AddrDetail">#REF!</definedName>
    <definedName name="TDSoth.AmtPaid" localSheetId="5">#REF!</definedName>
    <definedName name="TDSoth.AmtPaid">#REF!</definedName>
    <definedName name="TDSoth.CityOrTownOrDistrict" localSheetId="5">#REF!</definedName>
    <definedName name="TDSoth.CityOrTownOrDistrict">#REF!</definedName>
    <definedName name="TDSoth.ClaimOutOfTotTDSOnAmtPaid" localSheetId="5">#REF!</definedName>
    <definedName name="TDSoth.ClaimOutOfTotTDSOnAmtPaid">#REF!</definedName>
    <definedName name="TDSoth.DatePayCred" localSheetId="5">#REF!</definedName>
    <definedName name="TDSoth.DatePayCred">#REF!</definedName>
    <definedName name="TDSoth.EmployerOrDeductorOrCollecterName" localSheetId="5">#REF!</definedName>
    <definedName name="TDSoth.EmployerOrDeductorOrCollecterName">#REF!</definedName>
    <definedName name="TDSoth.PinCode" localSheetId="5">#REF!</definedName>
    <definedName name="TDSoth.PinCode">#REF!</definedName>
    <definedName name="TDSoth.StateCode" localSheetId="5">#REF!</definedName>
    <definedName name="TDSoth.StateCode">#REF!</definedName>
    <definedName name="TDSoth.TAN" localSheetId="5">#REF!</definedName>
    <definedName name="TDSoth.TAN">#REF!</definedName>
    <definedName name="TDSoth.TotTDSOnAmtPaid" localSheetId="5">#REF!</definedName>
    <definedName name="TDSoth.TotTDSOnAmtPaid">#REF!</definedName>
    <definedName name="tp" localSheetId="5">#REF!</definedName>
    <definedName name="tp">#REF!</definedName>
    <definedName name="Ver.AssesseeVerName" localSheetId="5">#REF!</definedName>
    <definedName name="Ver.AssesseeVerName">#REF!</definedName>
    <definedName name="Ver.Date" localSheetId="5">#REF!</definedName>
    <definedName name="Ver.Date">#REF!</definedName>
    <definedName name="Ver.FatherName" localSheetId="5">#REF!</definedName>
    <definedName name="Ver.FatherName">#REF!</definedName>
    <definedName name="Ver.IdentificationNoOfTRP" localSheetId="5">#REF!</definedName>
    <definedName name="Ver.IdentificationNoOfTRP">#REF!</definedName>
    <definedName name="Ver.NameOfTRP" localSheetId="5">#REF!</definedName>
    <definedName name="Ver.NameOfTRP">#REF!</definedName>
    <definedName name="Ver.Place" localSheetId="5">#REF!</definedName>
    <definedName name="Ver.Place">#REF!</definedName>
    <definedName name="Ver.ReImbFrmGov" localSheetId="5">#REF!</definedName>
    <definedName name="Ver.ReImbFrmGov">#REF!</definedName>
    <definedName name="Z_01E6FF9C_BB30_4C32_9D09_6DB93F11503E_.wvu.Cols" localSheetId="2" hidden="1">GA55A!$AE:$XFD</definedName>
    <definedName name="Z_01E6FF9C_BB30_4C32_9D09_6DB93F11503E_.wvu.Cols" localSheetId="3" hidden="1">'Other Deduction'!$G:$XFD</definedName>
    <definedName name="Z_01E6FF9C_BB30_4C32_9D09_6DB93F11503E_.wvu.Cols" localSheetId="5" hidden="1">'Tax (New Regime)'!$S:$XFD</definedName>
    <definedName name="Z_01E6FF9C_BB30_4C32_9D09_6DB93F11503E_.wvu.Cols" localSheetId="4" hidden="1">'Tax (Old Regime)'!$S:$XFD</definedName>
    <definedName name="Z_01E6FF9C_BB30_4C32_9D09_6DB93F11503E_.wvu.PrintArea" localSheetId="2" hidden="1">GA55A!$C$2:$AC$33</definedName>
    <definedName name="Z_01E6FF9C_BB30_4C32_9D09_6DB93F11503E_.wvu.PrintArea" localSheetId="5" hidden="1">'Tax (New Regime)'!$B$1:$Q$61</definedName>
    <definedName name="Z_01E6FF9C_BB30_4C32_9D09_6DB93F11503E_.wvu.PrintArea" localSheetId="4" hidden="1">'Tax (Old Regime)'!$B$1:$Q$71</definedName>
    <definedName name="Z_01E6FF9C_BB30_4C32_9D09_6DB93F11503E_.wvu.Rows" localSheetId="2" hidden="1">GA55A!$946:$1048576,GA55A!$34:$945</definedName>
    <definedName name="Z_01E6FF9C_BB30_4C32_9D09_6DB93F11503E_.wvu.Rows" localSheetId="3" hidden="1">'Other Deduction'!$562:$1048576,'Other Deduction'!$24:$561</definedName>
    <definedName name="Z_01E6FF9C_BB30_4C32_9D09_6DB93F11503E_.wvu.Rows" localSheetId="5" hidden="1">'Tax (New Regime)'!$62:$1048576,'Tax (New Regime)'!#REF!</definedName>
    <definedName name="Z_01E6FF9C_BB30_4C32_9D09_6DB93F11503E_.wvu.Rows" localSheetId="4" hidden="1">'Tax (Old Regime)'!$77:$1048576,'Tax (Old Regime)'!$73:$76</definedName>
    <definedName name="Z_483AFC7C_A53B_4837_A853_31CBC6C9ED1B_.wvu.Cols" localSheetId="2" hidden="1">GA55A!$AE:$XFD</definedName>
    <definedName name="Z_483AFC7C_A53B_4837_A853_31CBC6C9ED1B_.wvu.Cols" localSheetId="3" hidden="1">'Other Deduction'!$G:$XFD</definedName>
    <definedName name="Z_483AFC7C_A53B_4837_A853_31CBC6C9ED1B_.wvu.Cols" localSheetId="5" hidden="1">'Tax (New Regime)'!$S:$XFD</definedName>
    <definedName name="Z_483AFC7C_A53B_4837_A853_31CBC6C9ED1B_.wvu.Cols" localSheetId="4" hidden="1">'Tax (Old Regime)'!$S:$XFD</definedName>
    <definedName name="Z_483AFC7C_A53B_4837_A853_31CBC6C9ED1B_.wvu.PrintArea" localSheetId="2" hidden="1">GA55A!$C$2:$AC$33</definedName>
    <definedName name="Z_483AFC7C_A53B_4837_A853_31CBC6C9ED1B_.wvu.PrintArea" localSheetId="5" hidden="1">'Tax (New Regime)'!$B$1:$Q$61</definedName>
    <definedName name="Z_483AFC7C_A53B_4837_A853_31CBC6C9ED1B_.wvu.PrintArea" localSheetId="4" hidden="1">'Tax (Old Regime)'!$B$1:$Q$71</definedName>
    <definedName name="Z_483AFC7C_A53B_4837_A853_31CBC6C9ED1B_.wvu.Rows" localSheetId="2" hidden="1">GA55A!$946:$1048576,GA55A!$34:$945</definedName>
    <definedName name="Z_483AFC7C_A53B_4837_A853_31CBC6C9ED1B_.wvu.Rows" localSheetId="3" hidden="1">'Other Deduction'!$562:$1048576,'Other Deduction'!$24:$561</definedName>
    <definedName name="Z_483AFC7C_A53B_4837_A853_31CBC6C9ED1B_.wvu.Rows" localSheetId="5" hidden="1">'Tax (New Regime)'!$62:$1048576,'Tax (New Regime)'!#REF!</definedName>
    <definedName name="Z_483AFC7C_A53B_4837_A853_31CBC6C9ED1B_.wvu.Rows" localSheetId="4" hidden="1">'Tax (Old Regime)'!$77:$1048576,'Tax (Old Regime)'!$73:$76</definedName>
  </definedNames>
  <calcPr calcId="191029"/>
  <customWorkbookViews>
    <customWorkbookView name="Kalu Ram Kumawat - Personal View" guid="{01E6FF9C-BB30-4C32-9D09-6DB93F11503E}" mergeInterval="0" personalView="1" maximized="1" xWindow="1" yWindow="1" windowWidth="1024" windowHeight="547" activeSheetId="1"/>
    <customWorkbookView name="x - Personal View" guid="{483AFC7C-A53B-4837-A853-31CBC6C9ED1B}" mergeInterval="0" personalView="1" maximized="1" xWindow="1" yWindow="1" windowWidth="800" windowHeight="38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S8" i="2" s="1"/>
  <c r="Q8" i="2"/>
  <c r="Q9" i="2" s="1"/>
  <c r="P22" i="7"/>
  <c r="P33" i="3"/>
  <c r="T6" i="2"/>
  <c r="R6" i="2"/>
  <c r="N59" i="7"/>
  <c r="D59" i="7"/>
  <c r="N67" i="3"/>
  <c r="D67" i="3"/>
  <c r="O9" i="2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L22" i="2" l="1"/>
  <c r="O22" i="2" l="1"/>
  <c r="U9" i="2" l="1"/>
  <c r="Y7" i="2" l="1"/>
  <c r="H8" i="2" l="1"/>
  <c r="H23" i="2"/>
  <c r="L7" i="2"/>
  <c r="M7" i="2"/>
  <c r="T8" i="2"/>
  <c r="P7" i="2"/>
  <c r="O7" i="2"/>
  <c r="I8" i="2" l="1"/>
  <c r="Y27" i="2"/>
  <c r="Y26" i="2"/>
  <c r="Y25" i="2"/>
  <c r="Y22" i="2"/>
  <c r="Y21" i="2"/>
  <c r="Y20" i="2"/>
  <c r="Y15" i="2"/>
  <c r="M8" i="2"/>
  <c r="D26" i="3"/>
  <c r="AB34" i="2"/>
  <c r="M12" i="7"/>
  <c r="P15" i="7" s="1"/>
  <c r="E34" i="2"/>
  <c r="Y19" i="2"/>
  <c r="Y18" i="2"/>
  <c r="Y17" i="2"/>
  <c r="Y16" i="2"/>
  <c r="Y14" i="2"/>
  <c r="Y13" i="2"/>
  <c r="Y12" i="2"/>
  <c r="Y11" i="2"/>
  <c r="Y10" i="2"/>
  <c r="Y9" i="2"/>
  <c r="Y8" i="2"/>
  <c r="W17" i="2"/>
  <c r="N8" i="2" l="1"/>
  <c r="R9" i="2"/>
  <c r="AA27" i="2"/>
  <c r="AA26" i="2"/>
  <c r="AA25" i="2"/>
  <c r="AA21" i="2"/>
  <c r="AA20" i="2"/>
  <c r="N27" i="2"/>
  <c r="N26" i="2"/>
  <c r="N25" i="2"/>
  <c r="AB27" i="2" l="1"/>
  <c r="AB25" i="2"/>
  <c r="AB26" i="2"/>
  <c r="AA8" i="2"/>
  <c r="AB8" i="2" s="1"/>
  <c r="R19" i="2"/>
  <c r="R18" i="2"/>
  <c r="R17" i="2"/>
  <c r="R16" i="2"/>
  <c r="R15" i="2"/>
  <c r="R14" i="2"/>
  <c r="R13" i="2"/>
  <c r="R12" i="2"/>
  <c r="R11" i="2"/>
  <c r="R10" i="2"/>
  <c r="R28" i="2" l="1"/>
  <c r="D9" i="2"/>
  <c r="H9" i="2" s="1"/>
  <c r="U2" i="1"/>
  <c r="P8" i="1"/>
  <c r="Z9" i="2"/>
  <c r="S9" i="2" l="1"/>
  <c r="U3" i="1"/>
  <c r="I9" i="2"/>
  <c r="P9" i="1"/>
  <c r="Z10" i="2"/>
  <c r="Z11" i="2" s="1"/>
  <c r="Z12" i="2" s="1"/>
  <c r="Z13" i="2" s="1"/>
  <c r="Z14" i="2" s="1"/>
  <c r="Z15" i="2" s="1"/>
  <c r="Z16" i="2" s="1"/>
  <c r="Z17" i="2" s="1"/>
  <c r="Z18" i="2" s="1"/>
  <c r="Z19" i="2" s="1"/>
  <c r="X28" i="2" l="1"/>
  <c r="Z28" i="2"/>
  <c r="D6" i="2" l="1"/>
  <c r="L3" i="7" s="1"/>
  <c r="P5" i="7"/>
  <c r="P34" i="7"/>
  <c r="V9" i="2"/>
  <c r="U28" i="2"/>
  <c r="P51" i="7"/>
  <c r="P43" i="3"/>
  <c r="P42" i="3"/>
  <c r="I13" i="1"/>
  <c r="I11" i="1"/>
  <c r="H29" i="3"/>
  <c r="H14" i="3"/>
  <c r="M6" i="2"/>
  <c r="AB6" i="2"/>
  <c r="AB5" i="2"/>
  <c r="S5" i="2"/>
  <c r="M5" i="2"/>
  <c r="P3" i="7" s="1"/>
  <c r="D5" i="2"/>
  <c r="E3" i="7" s="1"/>
  <c r="C2" i="2"/>
  <c r="B1" i="7" s="1"/>
  <c r="P5" i="3"/>
  <c r="P60" i="3"/>
  <c r="P44" i="3"/>
  <c r="P41" i="3"/>
  <c r="P39" i="3"/>
  <c r="P38" i="3"/>
  <c r="P37" i="3"/>
  <c r="P36" i="3"/>
  <c r="M8" i="3"/>
  <c r="N22" i="2" l="1"/>
  <c r="V10" i="2"/>
  <c r="W2" i="1"/>
  <c r="V2" i="1"/>
  <c r="W3" i="1"/>
  <c r="N29" i="3"/>
  <c r="N28" i="3"/>
  <c r="N27" i="3"/>
  <c r="N26" i="3"/>
  <c r="N25" i="3"/>
  <c r="N24" i="3"/>
  <c r="N23" i="3"/>
  <c r="H30" i="3"/>
  <c r="H28" i="3"/>
  <c r="H25" i="3"/>
  <c r="H24" i="3"/>
  <c r="H23" i="3"/>
  <c r="J6" i="1"/>
  <c r="J5" i="1"/>
  <c r="L3" i="3"/>
  <c r="M9" i="3"/>
  <c r="J10" i="2"/>
  <c r="K5" i="1" l="1"/>
  <c r="AA22" i="2"/>
  <c r="AB22" i="2" s="1"/>
  <c r="V11" i="2"/>
  <c r="Q9" i="1"/>
  <c r="R9" i="1" s="1"/>
  <c r="V3" i="1"/>
  <c r="Q8" i="1"/>
  <c r="R8" i="1" s="1"/>
  <c r="P17" i="3"/>
  <c r="P17" i="7"/>
  <c r="P3" i="3"/>
  <c r="K9" i="2"/>
  <c r="V12" i="2" l="1"/>
  <c r="O63" i="3"/>
  <c r="K10" i="2"/>
  <c r="K11" i="2" s="1"/>
  <c r="K12" i="2" s="1"/>
  <c r="K13" i="2" s="1"/>
  <c r="K14" i="2" s="1"/>
  <c r="K15" i="2" s="1"/>
  <c r="K16" i="2" s="1"/>
  <c r="K17" i="2" s="1"/>
  <c r="K18" i="2" s="1"/>
  <c r="K19" i="2" s="1"/>
  <c r="H27" i="3"/>
  <c r="V13" i="2" l="1"/>
  <c r="O54" i="7"/>
  <c r="K28" i="2"/>
  <c r="V14" i="2" l="1"/>
  <c r="T9" i="2"/>
  <c r="P9" i="2"/>
  <c r="A2" i="1"/>
  <c r="K14" i="3"/>
  <c r="M12" i="3"/>
  <c r="E14" i="3" s="1"/>
  <c r="E3" i="3"/>
  <c r="B1" i="3"/>
  <c r="J11" i="2"/>
  <c r="J12" i="2" s="1"/>
  <c r="J13" i="2" s="1"/>
  <c r="J14" i="2" s="1"/>
  <c r="J15" i="2" s="1"/>
  <c r="J16" i="2" s="1"/>
  <c r="J17" i="2" s="1"/>
  <c r="J18" i="2" s="1"/>
  <c r="J19" i="2" s="1"/>
  <c r="J9" i="2"/>
  <c r="M9" i="2"/>
  <c r="G9" i="2"/>
  <c r="F9" i="2"/>
  <c r="E9" i="2"/>
  <c r="E10" i="2"/>
  <c r="E11" i="2"/>
  <c r="E12" i="2"/>
  <c r="E13" i="2"/>
  <c r="E14" i="2"/>
  <c r="E15" i="2"/>
  <c r="E16" i="2"/>
  <c r="E17" i="2"/>
  <c r="E18" i="2"/>
  <c r="E19" i="2"/>
  <c r="AA9" i="2" l="1"/>
  <c r="V15" i="2"/>
  <c r="V16" i="2" s="1"/>
  <c r="J28" i="2"/>
  <c r="E28" i="2"/>
  <c r="G10" i="2"/>
  <c r="G11" i="2" s="1"/>
  <c r="G12" i="2" s="1"/>
  <c r="G13" i="2" s="1"/>
  <c r="G14" i="2" s="1"/>
  <c r="G15" i="2" s="1"/>
  <c r="G16" i="2" s="1"/>
  <c r="G17" i="2" s="1"/>
  <c r="G18" i="2" s="1"/>
  <c r="G19" i="2" s="1"/>
  <c r="Q10" i="2"/>
  <c r="F10" i="2"/>
  <c r="F11" i="2" s="1"/>
  <c r="F12" i="2" s="1"/>
  <c r="F13" i="2" s="1"/>
  <c r="F14" i="2" s="1"/>
  <c r="F15" i="2" s="1"/>
  <c r="F16" i="2" s="1"/>
  <c r="F17" i="2" s="1"/>
  <c r="F18" i="2" s="1"/>
  <c r="F19" i="2" s="1"/>
  <c r="P10" i="2"/>
  <c r="P11" i="2" s="1"/>
  <c r="P12" i="2" s="1"/>
  <c r="P13" i="2" s="1"/>
  <c r="P14" i="2" s="1"/>
  <c r="P15" i="2" s="1"/>
  <c r="P16" i="2" s="1"/>
  <c r="P17" i="2" s="1"/>
  <c r="P18" i="2" s="1"/>
  <c r="P19" i="2" s="1"/>
  <c r="T10" i="2"/>
  <c r="T11" i="2" s="1"/>
  <c r="T12" i="2" s="1"/>
  <c r="T13" i="2" s="1"/>
  <c r="T14" i="2" s="1"/>
  <c r="T15" i="2" s="1"/>
  <c r="T16" i="2" s="1"/>
  <c r="T17" i="2" s="1"/>
  <c r="T18" i="2" s="1"/>
  <c r="T19" i="2" s="1"/>
  <c r="D10" i="2"/>
  <c r="H10" i="2" s="1"/>
  <c r="M10" i="2"/>
  <c r="M11" i="2" s="1"/>
  <c r="M12" i="2" s="1"/>
  <c r="M13" i="2" s="1"/>
  <c r="M14" i="2" s="1"/>
  <c r="M15" i="2" s="1"/>
  <c r="M16" i="2" s="1"/>
  <c r="M17" i="2" s="1"/>
  <c r="M18" i="2" s="1"/>
  <c r="M19" i="2" s="1"/>
  <c r="V4" i="1" l="1"/>
  <c r="S10" i="2"/>
  <c r="U4" i="1"/>
  <c r="I10" i="2"/>
  <c r="P10" i="1"/>
  <c r="F28" i="2"/>
  <c r="M28" i="2"/>
  <c r="T28" i="2"/>
  <c r="G28" i="2"/>
  <c r="Q11" i="2"/>
  <c r="Q12" i="2" s="1"/>
  <c r="Q13" i="2" s="1"/>
  <c r="Q14" i="2" s="1"/>
  <c r="Q15" i="2" s="1"/>
  <c r="Q16" i="2" s="1"/>
  <c r="Q17" i="2" s="1"/>
  <c r="Q18" i="2" s="1"/>
  <c r="Q19" i="2" s="1"/>
  <c r="D11" i="2"/>
  <c r="H11" i="2" s="1"/>
  <c r="N9" i="2"/>
  <c r="W4" i="1" l="1"/>
  <c r="AB9" i="2"/>
  <c r="O23" i="2"/>
  <c r="V5" i="1"/>
  <c r="S11" i="2"/>
  <c r="U5" i="1"/>
  <c r="I11" i="2"/>
  <c r="W5" i="1" s="1"/>
  <c r="V17" i="2"/>
  <c r="P11" i="1"/>
  <c r="AA10" i="2"/>
  <c r="Q10" i="1"/>
  <c r="R10" i="1" s="1"/>
  <c r="Q28" i="2"/>
  <c r="H21" i="3" s="1"/>
  <c r="F54" i="7"/>
  <c r="H22" i="3"/>
  <c r="D12" i="2"/>
  <c r="H24" i="2" s="1"/>
  <c r="N10" i="2"/>
  <c r="F63" i="3"/>
  <c r="M14" i="3"/>
  <c r="P15" i="3" s="1"/>
  <c r="H12" i="2" l="1"/>
  <c r="I12" i="2"/>
  <c r="S12" i="2"/>
  <c r="AF21" i="2"/>
  <c r="AG21" i="2" s="1"/>
  <c r="AB10" i="2"/>
  <c r="V18" i="2"/>
  <c r="U6" i="1"/>
  <c r="P12" i="1"/>
  <c r="AA11" i="2"/>
  <c r="Q11" i="1"/>
  <c r="R11" i="1" s="1"/>
  <c r="N20" i="2"/>
  <c r="AB20" i="2" s="1"/>
  <c r="J54" i="7"/>
  <c r="N11" i="2"/>
  <c r="D13" i="2"/>
  <c r="H13" i="2" s="1"/>
  <c r="W6" i="1" l="1"/>
  <c r="S13" i="2"/>
  <c r="AF22" i="2"/>
  <c r="AG22" i="2" s="1"/>
  <c r="I13" i="2"/>
  <c r="W7" i="1" s="1"/>
  <c r="AB11" i="2"/>
  <c r="N12" i="2"/>
  <c r="V19" i="2"/>
  <c r="V28" i="2" s="1"/>
  <c r="L54" i="7"/>
  <c r="U7" i="1"/>
  <c r="Q12" i="1"/>
  <c r="R12" i="1" s="1"/>
  <c r="V6" i="1"/>
  <c r="AA12" i="2"/>
  <c r="P13" i="1"/>
  <c r="J63" i="3"/>
  <c r="D14" i="2"/>
  <c r="H14" i="2" s="1"/>
  <c r="S14" i="2" l="1"/>
  <c r="AH22" i="2"/>
  <c r="AF23" i="2"/>
  <c r="AG23" i="2" s="1"/>
  <c r="I14" i="2"/>
  <c r="W8" i="1" s="1"/>
  <c r="V8" i="1"/>
  <c r="AH21" i="2"/>
  <c r="N13" i="2"/>
  <c r="AB12" i="2"/>
  <c r="M54" i="7"/>
  <c r="P54" i="7" s="1"/>
  <c r="U8" i="1"/>
  <c r="Q13" i="1"/>
  <c r="R13" i="1" s="1"/>
  <c r="V7" i="1"/>
  <c r="AA13" i="2"/>
  <c r="P14" i="1"/>
  <c r="M63" i="3"/>
  <c r="L63" i="3"/>
  <c r="F11" i="1"/>
  <c r="D15" i="2"/>
  <c r="H15" i="2" s="1"/>
  <c r="O24" i="2" l="1"/>
  <c r="AA24" i="2" s="1"/>
  <c r="S15" i="2"/>
  <c r="I15" i="2"/>
  <c r="W9" i="1" s="1"/>
  <c r="AH23" i="2"/>
  <c r="AH25" i="2" s="1"/>
  <c r="L23" i="2"/>
  <c r="Y23" i="2" s="1"/>
  <c r="AG25" i="2"/>
  <c r="AB13" i="2"/>
  <c r="AF25" i="2"/>
  <c r="U9" i="1"/>
  <c r="N14" i="2"/>
  <c r="P15" i="1"/>
  <c r="AA14" i="2"/>
  <c r="Q14" i="1"/>
  <c r="R14" i="1" s="1"/>
  <c r="V9" i="1"/>
  <c r="P63" i="3"/>
  <c r="D16" i="2"/>
  <c r="H16" i="2" l="1"/>
  <c r="V10" i="1" s="1"/>
  <c r="I16" i="2"/>
  <c r="W10" i="1" s="1"/>
  <c r="N24" i="2"/>
  <c r="S16" i="2"/>
  <c r="AB14" i="2"/>
  <c r="Y28" i="2"/>
  <c r="L28" i="2"/>
  <c r="N15" i="2"/>
  <c r="U10" i="1"/>
  <c r="P16" i="1"/>
  <c r="AA15" i="2"/>
  <c r="Q15" i="1"/>
  <c r="R15" i="1" s="1"/>
  <c r="D17" i="2"/>
  <c r="H17" i="2" l="1"/>
  <c r="V11" i="1" s="1"/>
  <c r="I17" i="2"/>
  <c r="W11" i="1" s="1"/>
  <c r="D21" i="2"/>
  <c r="H21" i="2" s="1"/>
  <c r="AB24" i="2"/>
  <c r="S17" i="2"/>
  <c r="N23" i="2"/>
  <c r="AA23" i="2"/>
  <c r="AB15" i="2"/>
  <c r="N16" i="2"/>
  <c r="U11" i="1"/>
  <c r="P17" i="1"/>
  <c r="AA16" i="2"/>
  <c r="Q16" i="1"/>
  <c r="R16" i="1" s="1"/>
  <c r="D18" i="2"/>
  <c r="I18" i="2" s="1"/>
  <c r="H18" i="2" l="1"/>
  <c r="V12" i="1" s="1"/>
  <c r="W12" i="1"/>
  <c r="AF26" i="2"/>
  <c r="P28" i="2" s="1"/>
  <c r="N21" i="2"/>
  <c r="AB21" i="2" s="1"/>
  <c r="S18" i="2"/>
  <c r="AB16" i="2"/>
  <c r="AB23" i="2"/>
  <c r="N17" i="2"/>
  <c r="U12" i="1"/>
  <c r="AA17" i="2"/>
  <c r="Q17" i="1"/>
  <c r="R17" i="1" s="1"/>
  <c r="P18" i="1"/>
  <c r="D19" i="2"/>
  <c r="H19" i="2" l="1"/>
  <c r="V13" i="1" s="1"/>
  <c r="V14" i="1" s="1"/>
  <c r="I19" i="2"/>
  <c r="I28" i="2" s="1"/>
  <c r="D30" i="1" s="1"/>
  <c r="D28" i="2"/>
  <c r="D25" i="1" s="1"/>
  <c r="S19" i="2"/>
  <c r="S28" i="2" s="1"/>
  <c r="AB17" i="2"/>
  <c r="N18" i="2"/>
  <c r="U13" i="1"/>
  <c r="U14" i="1" s="1"/>
  <c r="P19" i="1"/>
  <c r="AA18" i="2"/>
  <c r="Q18" i="1"/>
  <c r="R18" i="1" s="1"/>
  <c r="AB18" i="2" l="1"/>
  <c r="N19" i="2"/>
  <c r="N28" i="2" s="1"/>
  <c r="I21" i="1"/>
  <c r="W13" i="1"/>
  <c r="W14" i="1" s="1"/>
  <c r="U16" i="1"/>
  <c r="Q19" i="1"/>
  <c r="R19" i="1" s="1"/>
  <c r="R20" i="1" s="1"/>
  <c r="R21" i="1" s="1"/>
  <c r="I18" i="1" s="1"/>
  <c r="F19" i="1" s="1"/>
  <c r="H28" i="2"/>
  <c r="D26" i="1" s="1"/>
  <c r="D29" i="1" s="1"/>
  <c r="D31" i="1" l="1"/>
  <c r="D33" i="1" s="1"/>
  <c r="P4" i="3"/>
  <c r="P4" i="7"/>
  <c r="U25" i="1"/>
  <c r="O28" i="2"/>
  <c r="H26" i="3" s="1"/>
  <c r="AA19" i="2"/>
  <c r="AB19" i="2" s="1"/>
  <c r="U19" i="1"/>
  <c r="U18" i="1"/>
  <c r="U27" i="1" s="1"/>
  <c r="K9" i="1"/>
  <c r="K4" i="1" l="1"/>
  <c r="U26" i="1"/>
  <c r="U28" i="1" s="1"/>
  <c r="D34" i="1" s="1"/>
  <c r="W28" i="2"/>
  <c r="P40" i="3" s="1"/>
  <c r="P45" i="3" s="1"/>
  <c r="AA28" i="2" l="1"/>
  <c r="J9" i="1"/>
  <c r="F4" i="1" l="1"/>
  <c r="P6" i="7"/>
  <c r="P10" i="7" s="1"/>
  <c r="P11" i="7" s="1"/>
  <c r="P16" i="7" s="1"/>
  <c r="P18" i="7" s="1"/>
  <c r="I9" i="1"/>
  <c r="AB28" i="2"/>
  <c r="P6" i="3"/>
  <c r="P10" i="3" s="1"/>
  <c r="K6" i="1" l="1"/>
  <c r="K7" i="1" s="1"/>
  <c r="H7" i="1" s="1"/>
  <c r="H10" i="1" s="1"/>
  <c r="P11" i="3"/>
  <c r="P16" i="3" s="1"/>
  <c r="P18" i="3" s="1"/>
  <c r="P23" i="7" l="1"/>
  <c r="P35" i="7" s="1"/>
  <c r="P36" i="7" s="1"/>
  <c r="P37" i="7" s="1"/>
  <c r="P41" i="7" l="1"/>
  <c r="P43" i="7"/>
  <c r="P42" i="7"/>
  <c r="P44" i="7"/>
  <c r="P45" i="7"/>
  <c r="P46" i="7" l="1"/>
  <c r="P47" i="7" s="1"/>
  <c r="N30" i="3"/>
  <c r="P48" i="7" l="1"/>
  <c r="P49" i="7" s="1"/>
  <c r="P50" i="7" s="1"/>
  <c r="P52" i="7" s="1"/>
  <c r="P31" i="3"/>
  <c r="A22" i="1"/>
  <c r="J10" i="1"/>
  <c r="D22" i="1" l="1"/>
  <c r="P34" i="3"/>
  <c r="P46" i="3" s="1"/>
  <c r="P47" i="3" s="1"/>
  <c r="P48" i="3" s="1"/>
  <c r="F15" i="1"/>
  <c r="F9" i="1"/>
  <c r="P55" i="7"/>
  <c r="B55" i="7"/>
  <c r="P54" i="3" l="1"/>
  <c r="P53" i="3"/>
  <c r="P52" i="3"/>
  <c r="P55" i="3" l="1"/>
  <c r="P56" i="3" l="1"/>
  <c r="P57" i="3" s="1"/>
  <c r="P58" i="3" s="1"/>
  <c r="P59" i="3" s="1"/>
  <c r="P61" i="3" l="1"/>
  <c r="F7" i="1" l="1"/>
  <c r="P64" i="3"/>
  <c r="D21" i="1" s="1"/>
  <c r="B64" i="3"/>
  <c r="A21" i="1" s="1"/>
</calcChain>
</file>

<file path=xl/sharedStrings.xml><?xml version="1.0" encoding="utf-8"?>
<sst xmlns="http://schemas.openxmlformats.org/spreadsheetml/2006/main" count="417" uniqueCount="354">
  <si>
    <t>PS Aarampura</t>
  </si>
  <si>
    <t>SI LOAN + INT</t>
  </si>
  <si>
    <t>Basic Pay</t>
  </si>
  <si>
    <t>Dearness Pay</t>
  </si>
  <si>
    <t>UPS Pathraj Kala</t>
  </si>
  <si>
    <t>UPS Manda</t>
  </si>
  <si>
    <t>LIC</t>
  </si>
  <si>
    <t>UPS Ramsinghpura</t>
  </si>
  <si>
    <t>edku fdjk;k NwV ds fy, jlhn dh vko';drk</t>
  </si>
  <si>
    <t>;w- ,y- vkbZ- ih-@okf"kZd Iyku</t>
  </si>
  <si>
    <t>uke deZpkjh %</t>
  </si>
  <si>
    <t xml:space="preserve"> x`g _.k ij C;kt</t>
  </si>
  <si>
    <t>Month</t>
  </si>
  <si>
    <t>SI</t>
  </si>
  <si>
    <t>jk"Vªh; cpr i= ij vnr C;kt</t>
  </si>
  <si>
    <t>UPS Kuhada Khurd</t>
  </si>
  <si>
    <t>UPS Banediya Charnan</t>
  </si>
  <si>
    <t>GSS Ganeshganj</t>
  </si>
  <si>
    <t>UPS Laxmipura Dhakaran</t>
  </si>
  <si>
    <t>UPS Raghunathpura</t>
  </si>
  <si>
    <t>UPS Sandla</t>
  </si>
  <si>
    <t>Spl. Pay</t>
  </si>
  <si>
    <t>D.A.</t>
  </si>
  <si>
    <t>vU; vk;</t>
  </si>
  <si>
    <t>PAN :</t>
  </si>
  <si>
    <t>Name :</t>
  </si>
  <si>
    <t xml:space="preserve"> in %</t>
  </si>
  <si>
    <t xml:space="preserve">                                                              'ks"k ¼2&amp;3½</t>
  </si>
  <si>
    <t>¼2½ izkIr fdjk;k #-</t>
  </si>
  <si>
    <t xml:space="preserve">¼c½ ?kVk;sa </t>
  </si>
  <si>
    <t xml:space="preserve"> x`gdj </t>
  </si>
  <si>
    <t>(i)</t>
  </si>
  <si>
    <t>(x)</t>
  </si>
  <si>
    <t>(ii)</t>
  </si>
  <si>
    <t>(xi)</t>
  </si>
  <si>
    <t>(iii)</t>
  </si>
  <si>
    <t>(xii)</t>
  </si>
  <si>
    <t>(iv)</t>
  </si>
  <si>
    <t>(xiii)</t>
  </si>
  <si>
    <t>(v)</t>
  </si>
  <si>
    <t>(xiv)</t>
  </si>
  <si>
    <t>(vi)</t>
  </si>
  <si>
    <t>(xv)</t>
  </si>
  <si>
    <t>(vii)</t>
  </si>
  <si>
    <t>(xvi)</t>
  </si>
  <si>
    <t>(viii)</t>
  </si>
  <si>
    <t>(xvii)</t>
  </si>
  <si>
    <t>(ix)</t>
  </si>
  <si>
    <t>Nil</t>
  </si>
  <si>
    <t>2,50,001-5,00,000</t>
  </si>
  <si>
    <t>5,00,001-10,00,000</t>
  </si>
  <si>
    <t xml:space="preserve"> vk;dj dVkSrh
 dk fooj.k</t>
  </si>
  <si>
    <t>TOTAL</t>
  </si>
  <si>
    <t>Signature of Employee</t>
  </si>
  <si>
    <t>Signature of DDO</t>
  </si>
  <si>
    <t xml:space="preserve">  ;ksx 7¼c½</t>
  </si>
  <si>
    <t>¼1½ ;ksx vk;dj</t>
  </si>
  <si>
    <t>Tax Deposited</t>
  </si>
  <si>
    <t>,d O;fDr dj nkrk</t>
  </si>
  <si>
    <t>dqy 'ks"k vk;dj</t>
  </si>
  <si>
    <t>Vh-Mh-,l-
:Ik;s</t>
  </si>
  <si>
    <t>Income Tax / TDS</t>
  </si>
  <si>
    <t>Leave  Pay</t>
  </si>
  <si>
    <t>Total
Deduction</t>
  </si>
  <si>
    <t>Gross  Salary</t>
  </si>
  <si>
    <t>Bill No. - Date 
/ 
TV No. - Date</t>
  </si>
  <si>
    <t>Washing Allow.</t>
  </si>
  <si>
    <t>3,00,001-5,00,000</t>
  </si>
  <si>
    <t>Bank A/c :</t>
  </si>
  <si>
    <t>¼3½ 'ks"k vk;dj ¼1&amp;2½</t>
  </si>
  <si>
    <t xml:space="preserve">V;w'ku Qhl </t>
  </si>
  <si>
    <t>bfDoVh fyad lsfoax Ldhe</t>
  </si>
  <si>
    <r>
      <rPr>
        <sz val="18"/>
        <color theme="0"/>
        <rFont val="DevLys 010"/>
      </rPr>
      <t xml:space="preserve">lkHkkj % pUnz izdk'k dqeh]Z izk/;kid HkkSfrdh] jk-m-ek-fo- VksMkjk;flag ¼Vksad½ </t>
    </r>
    <r>
      <rPr>
        <sz val="16"/>
        <color theme="0"/>
        <rFont val="DevLys 010"/>
      </rPr>
      <t xml:space="preserve">
</t>
    </r>
    <r>
      <rPr>
        <sz val="18"/>
        <color theme="0"/>
        <rFont val="DevLys 010"/>
      </rPr>
      <t>fdlh Hkh izdkj dh rduhdh leL;k@lq&gt;ko ds fy, bZesy djsa &amp;</t>
    </r>
    <r>
      <rPr>
        <sz val="16"/>
        <color theme="0"/>
        <rFont val="DevLys 010"/>
      </rPr>
      <t xml:space="preserve"> </t>
    </r>
    <r>
      <rPr>
        <sz val="13"/>
        <color theme="0"/>
        <rFont val="Calibri"/>
        <family val="2"/>
        <scheme val="minor"/>
      </rPr>
      <t xml:space="preserve"> </t>
    </r>
    <r>
      <rPr>
        <sz val="14"/>
        <color theme="0"/>
        <rFont val="Calibri"/>
        <family val="2"/>
        <scheme val="minor"/>
      </rPr>
      <t>cpkurmi@gmail.com</t>
    </r>
  </si>
  <si>
    <t xml:space="preserve"> vU; dVkSfr;k¡</t>
  </si>
  <si>
    <t>1- edku fdjk;k HkRrk ¼ NwV tks ysuh gS½</t>
  </si>
  <si>
    <r>
      <t>2- euksjatu Hkrk /kkjk 16 ¼</t>
    </r>
    <r>
      <rPr>
        <sz val="13"/>
        <rFont val="Times New Roman"/>
        <family val="1"/>
      </rPr>
      <t>ii</t>
    </r>
    <r>
      <rPr>
        <sz val="13"/>
        <rFont val="DevLys 010"/>
      </rPr>
      <t xml:space="preserve">½ ds vUrxZr </t>
    </r>
  </si>
  <si>
    <r>
      <t>3- O;o;k; dj /kkjk 16 ¼</t>
    </r>
    <r>
      <rPr>
        <sz val="13"/>
        <rFont val="Calibri"/>
        <family val="2"/>
        <scheme val="minor"/>
      </rPr>
      <t>iii</t>
    </r>
    <r>
      <rPr>
        <sz val="13"/>
        <rFont val="DevLys 010"/>
      </rPr>
      <t xml:space="preserve">½ ds vUrxrZ </t>
    </r>
  </si>
  <si>
    <t>4- x`g lEifr ls izkIr fdjk;k &amp; vk;</t>
  </si>
  <si>
    <t xml:space="preserve">5- x`gdj </t>
  </si>
  <si>
    <r>
      <t xml:space="preserve">8- thou chek izhfe;e ¼tks osru ls ugh dkVk x;k½ </t>
    </r>
    <r>
      <rPr>
        <sz val="11"/>
        <rFont val="Calibri"/>
        <family val="2"/>
        <scheme val="minor"/>
      </rPr>
      <t>LIC</t>
    </r>
  </si>
  <si>
    <r>
      <t xml:space="preserve">9- ih-,y-vkbZ- </t>
    </r>
    <r>
      <rPr>
        <sz val="11"/>
        <rFont val="Calibri"/>
        <family val="2"/>
        <scheme val="minor"/>
      </rPr>
      <t>(PLI)</t>
    </r>
  </si>
  <si>
    <r>
      <t xml:space="preserve">10- V;w'ku Qhl </t>
    </r>
    <r>
      <rPr>
        <sz val="11"/>
        <rFont val="Calibri"/>
        <family val="2"/>
        <scheme val="minor"/>
      </rPr>
      <t>(Tution Fees)</t>
    </r>
  </si>
  <si>
    <t>11- ;w- ,y- vkbZ- ih-@okf"kZd Iyku</t>
  </si>
  <si>
    <r>
      <t xml:space="preserve">12- jk"Vªh; cpr i= </t>
    </r>
    <r>
      <rPr>
        <sz val="11"/>
        <rFont val="Calibri"/>
        <family val="2"/>
        <scheme val="minor"/>
      </rPr>
      <t>(NSC)</t>
    </r>
  </si>
  <si>
    <t>13- jk"Vªh; cpr i= ij vnr C;kt</t>
  </si>
  <si>
    <r>
      <t xml:space="preserve">14- yksd Hkfo"; fuf/k </t>
    </r>
    <r>
      <rPr>
        <sz val="11"/>
        <rFont val="Calibri"/>
        <family val="2"/>
        <scheme val="minor"/>
      </rPr>
      <t>(PPF)</t>
    </r>
  </si>
  <si>
    <t>Group Insurance  
Accidental</t>
  </si>
  <si>
    <t>ROP (If any, put the value in minus)</t>
  </si>
  <si>
    <t>Net Payment</t>
  </si>
  <si>
    <t>TAN:</t>
  </si>
  <si>
    <t>H.R.A.</t>
  </si>
  <si>
    <t>osru ds vfrfjDr dVkSfr;k¡] vk;@tek jkf'k ,oa NwV dk fooj.k</t>
  </si>
  <si>
    <t>How to use this Utility</t>
  </si>
  <si>
    <t>GA 55 A Sheet</t>
  </si>
  <si>
    <r>
      <t xml:space="preserve">vkidks ftrus dkfeZdksa dh vk;dj x.kuk djuh gS] loZizFke mruh ckj odZcqd dks muds uke ls </t>
    </r>
    <r>
      <rPr>
        <sz val="12"/>
        <rFont val="Calibri"/>
        <family val="2"/>
        <scheme val="minor"/>
      </rPr>
      <t xml:space="preserve">Save as </t>
    </r>
    <r>
      <rPr>
        <sz val="14"/>
        <rFont val="DevLys 010"/>
      </rPr>
      <t>dj ysosaA</t>
    </r>
  </si>
  <si>
    <t>Other Deduction Sheet</t>
  </si>
  <si>
    <t xml:space="preserve">bl 'khV esa osru ds vfrfjDr vk;] fofHkUu dVkSfr;k¡] fofHkUu tek jkf'k@NwV] osru ds vykok dkVk x;k vk;dj vkfn fooj.k fy[kk tkuk gSA </t>
  </si>
  <si>
    <r>
      <t xml:space="preserve">bl 'khV esa </t>
    </r>
    <r>
      <rPr>
        <sz val="12"/>
        <rFont val="Calibri"/>
        <family val="2"/>
        <scheme val="minor"/>
      </rPr>
      <t xml:space="preserve">GA55A </t>
    </r>
    <r>
      <rPr>
        <sz val="14"/>
        <rFont val="DevLys 010"/>
      </rPr>
      <t>rFkk</t>
    </r>
    <r>
      <rPr>
        <sz val="12"/>
        <rFont val="Calibri"/>
        <family val="2"/>
        <scheme val="minor"/>
      </rPr>
      <t xml:space="preserve"> Other Dedution </t>
    </r>
    <r>
      <rPr>
        <sz val="14"/>
        <rFont val="DevLys 010"/>
      </rPr>
      <t>dk</t>
    </r>
    <r>
      <rPr>
        <sz val="12"/>
        <rFont val="Calibri"/>
        <family val="2"/>
        <scheme val="minor"/>
      </rPr>
      <t xml:space="preserve"> Data </t>
    </r>
    <r>
      <rPr>
        <sz val="14"/>
        <rFont val="DevLys 010"/>
      </rPr>
      <t xml:space="preserve">Lor% vk;sxkA bl 'khV esa vkidks </t>
    </r>
    <r>
      <rPr>
        <sz val="12"/>
        <rFont val="Calibri"/>
        <family val="2"/>
        <scheme val="minor"/>
      </rPr>
      <t xml:space="preserve">Edit </t>
    </r>
    <r>
      <rPr>
        <sz val="14"/>
        <rFont val="DevLys 010"/>
      </rPr>
      <t xml:space="preserve">dh vuqefr ugha gSA tks Hkh ifjorZu djuk gS </t>
    </r>
    <r>
      <rPr>
        <sz val="12"/>
        <rFont val="Calibri"/>
        <family val="2"/>
        <scheme val="minor"/>
      </rPr>
      <t>GA55A</t>
    </r>
    <r>
      <rPr>
        <sz val="14"/>
        <rFont val="DevLys 010"/>
      </rPr>
      <t xml:space="preserve"> rFkk </t>
    </r>
    <r>
      <rPr>
        <sz val="12"/>
        <rFont val="Calibri"/>
        <family val="2"/>
        <scheme val="minor"/>
      </rPr>
      <t>Other Dedution</t>
    </r>
    <r>
      <rPr>
        <sz val="14"/>
        <rFont val="DevLys 010"/>
      </rPr>
      <t xml:space="preserve"> 'khV esa gh djsA</t>
    </r>
    <r>
      <rPr>
        <sz val="12"/>
        <rFont val="Calibri"/>
        <family val="2"/>
        <scheme val="minor"/>
      </rPr>
      <t xml:space="preserve"> NPS Employee </t>
    </r>
    <r>
      <rPr>
        <sz val="14"/>
        <rFont val="DevLys 010"/>
      </rPr>
      <t xml:space="preserve">ds fy, ldy vk; esa </t>
    </r>
    <r>
      <rPr>
        <sz val="12"/>
        <rFont val="Calibri"/>
        <family val="2"/>
        <scheme val="minor"/>
      </rPr>
      <t xml:space="preserve">Govt. Contribution Pension Fund </t>
    </r>
    <r>
      <rPr>
        <sz val="14"/>
        <rFont val="DevLys 010"/>
      </rPr>
      <t>dh jkf'k tksM+h x;h gSA</t>
    </r>
  </si>
  <si>
    <t>Print</t>
  </si>
  <si>
    <r>
      <t xml:space="preserve">16- lqdU;k le`f) ;kstuk </t>
    </r>
    <r>
      <rPr>
        <sz val="11"/>
        <rFont val="Calibri"/>
        <family val="2"/>
        <scheme val="minor"/>
      </rPr>
      <t>(SSY)</t>
    </r>
  </si>
  <si>
    <t>(xviii)</t>
  </si>
  <si>
    <t>lqdU;k le`f) ;kstuk esa tek jkf'k</t>
  </si>
  <si>
    <t>Mobile No. :</t>
  </si>
  <si>
    <t>(xix)</t>
  </si>
  <si>
    <t>17- bfDoVh fyad lsfoax Ldhe</t>
  </si>
  <si>
    <r>
      <t xml:space="preserve">18- LFkfxr okf"kZdh </t>
    </r>
    <r>
      <rPr>
        <sz val="11"/>
        <rFont val="Calibri"/>
        <family val="2"/>
        <scheme val="minor"/>
      </rPr>
      <t>(Defferred Annuty)</t>
    </r>
  </si>
  <si>
    <t>vU; tek jkf'k ¼/kkjk 80 lh ds vUrxZr½</t>
  </si>
  <si>
    <t>21- ,QMh vkfn vU; tek jkf'k ij izkIr dqy C;kt ¼ihih,Q dks NksM+dj½</t>
  </si>
  <si>
    <r>
      <t xml:space="preserve">20- cpr [kkrs </t>
    </r>
    <r>
      <rPr>
        <sz val="11"/>
        <rFont val="Times New Roman"/>
        <family val="1"/>
      </rPr>
      <t>(Saving Accounts)</t>
    </r>
    <r>
      <rPr>
        <sz val="13"/>
        <rFont val="DevLys 010"/>
      </rPr>
      <t xml:space="preserve"> dh tek jkf'k ij izkIr C;kt</t>
    </r>
  </si>
  <si>
    <r>
      <t>19- LVs.MMZ fMMsD'ku :i;s</t>
    </r>
    <r>
      <rPr>
        <sz val="13"/>
        <rFont val="Times New Roman"/>
        <family val="1"/>
      </rPr>
      <t xml:space="preserve">  </t>
    </r>
    <r>
      <rPr>
        <sz val="11"/>
        <rFont val="Times New Roman"/>
        <family val="1"/>
      </rPr>
      <t>50,000</t>
    </r>
    <r>
      <rPr>
        <sz val="13"/>
        <rFont val="DevLys 010"/>
      </rPr>
      <t xml:space="preserve"> ¼vf/kdre½ /kkjk </t>
    </r>
    <r>
      <rPr>
        <sz val="11"/>
        <rFont val="Times New Roman"/>
        <family val="1"/>
      </rPr>
      <t>16 (ia)</t>
    </r>
  </si>
  <si>
    <t>23- /kkjk 80 lh ds vUrxZr vU; en esa tek djk;h x;h jkf'k</t>
  </si>
  <si>
    <r>
      <t xml:space="preserve">24- /kkjk </t>
    </r>
    <r>
      <rPr>
        <sz val="11"/>
        <rFont val="Times New Roman"/>
        <family val="1"/>
      </rPr>
      <t>80CCC -</t>
    </r>
    <r>
      <rPr>
        <sz val="13"/>
        <rFont val="DevLys 010"/>
      </rPr>
      <t xml:space="preserve"> isa'ku Iyku gsrq va'knku ¼,u-ih-,l- ds avykok½</t>
    </r>
  </si>
  <si>
    <r>
      <t xml:space="preserve">26- /kkjk </t>
    </r>
    <r>
      <rPr>
        <sz val="11"/>
        <rFont val="Times New Roman"/>
        <family val="1"/>
      </rPr>
      <t>80CCD(1B)</t>
    </r>
    <r>
      <rPr>
        <sz val="13"/>
        <rFont val="DevLys 010"/>
      </rPr>
      <t xml:space="preserve"> uohu isa'ku ;kstuk esa vfrfjDr va'knku ¼vf/kdre :- 50]000½</t>
    </r>
  </si>
  <si>
    <r>
      <t xml:space="preserve">28- /kkjk </t>
    </r>
    <r>
      <rPr>
        <sz val="11"/>
        <rFont val="Times New Roman"/>
        <family val="1"/>
      </rPr>
      <t xml:space="preserve">80DD- </t>
    </r>
    <r>
      <rPr>
        <sz val="13"/>
        <rFont val="DevLys 010"/>
      </rPr>
      <t>fodykax vkfJrksa ds fpfdRlk mipkj</t>
    </r>
    <r>
      <rPr>
        <sz val="10"/>
        <rFont val="DevLys 010"/>
      </rPr>
      <t xml:space="preserve">¼vf/kdre 75000] </t>
    </r>
    <r>
      <rPr>
        <sz val="10"/>
        <rFont val="Times New Roman"/>
        <family val="1"/>
      </rPr>
      <t>80%</t>
    </r>
    <r>
      <rPr>
        <sz val="10"/>
        <rFont val="DevLys 010"/>
      </rPr>
      <t xml:space="preserve"> fodykaxrk 125000½</t>
    </r>
  </si>
  <si>
    <r>
      <t xml:space="preserve">29- /kkjk </t>
    </r>
    <r>
      <rPr>
        <sz val="11"/>
        <rFont val="Times New Roman"/>
        <family val="1"/>
      </rPr>
      <t xml:space="preserve">80DDB- </t>
    </r>
    <r>
      <rPr>
        <sz val="13"/>
        <rFont val="DevLys 010"/>
      </rPr>
      <t>fof'k"V jksxksa ds mipkj gsrq dVkSrh</t>
    </r>
    <r>
      <rPr>
        <sz val="10"/>
        <rFont val="DevLys 010"/>
      </rPr>
      <t xml:space="preserve"> ¼lkekU; 40000] ofj"B ukxfjd 1 yk[k½</t>
    </r>
  </si>
  <si>
    <r>
      <t xml:space="preserve">31- /kkjk </t>
    </r>
    <r>
      <rPr>
        <sz val="11"/>
        <rFont val="Times New Roman"/>
        <family val="1"/>
      </rPr>
      <t>80G -</t>
    </r>
    <r>
      <rPr>
        <sz val="13"/>
        <rFont val="DevLys 010"/>
      </rPr>
      <t xml:space="preserve"> /kekZFkZ laLFkkvksa vkfn dks fn;s nku ¼d Js.kh </t>
    </r>
    <r>
      <rPr>
        <sz val="11"/>
        <rFont val="Times New Roman"/>
        <family val="1"/>
      </rPr>
      <t>100%</t>
    </r>
    <r>
      <rPr>
        <sz val="13"/>
        <rFont val="DevLys 010"/>
      </rPr>
      <t xml:space="preserve"> ,oa [k Js.kh </t>
    </r>
    <r>
      <rPr>
        <sz val="11"/>
        <rFont val="Times New Roman"/>
        <family val="1"/>
      </rPr>
      <t>50%</t>
    </r>
    <r>
      <rPr>
        <sz val="13"/>
        <rFont val="DevLys 010"/>
      </rPr>
      <t>½</t>
    </r>
  </si>
  <si>
    <r>
      <t xml:space="preserve">30- /kkjk </t>
    </r>
    <r>
      <rPr>
        <sz val="11"/>
        <rFont val="Times New Roman"/>
        <family val="1"/>
      </rPr>
      <t>80E -</t>
    </r>
    <r>
      <rPr>
        <sz val="13"/>
        <rFont val="DevLys 010"/>
      </rPr>
      <t xml:space="preserve"> mPp f'k{kk gsrq fy, _.k dk C;kt</t>
    </r>
  </si>
  <si>
    <r>
      <t xml:space="preserve">27- /kkjk </t>
    </r>
    <r>
      <rPr>
        <sz val="11"/>
        <rFont val="Times New Roman"/>
        <family val="1"/>
      </rPr>
      <t>80D -</t>
    </r>
    <r>
      <rPr>
        <sz val="13"/>
        <rFont val="DevLys 010"/>
      </rPr>
      <t xml:space="preserve"> fpfdRlk chek izhfe;e ¼lkekU; 25000] ofj"B ukxfjd 50000½</t>
    </r>
  </si>
  <si>
    <r>
      <t xml:space="preserve">32- /kkjk </t>
    </r>
    <r>
      <rPr>
        <sz val="11"/>
        <rFont val="Times New Roman"/>
        <family val="1"/>
      </rPr>
      <t>80U -</t>
    </r>
    <r>
      <rPr>
        <sz val="13"/>
        <rFont val="DevLys 010"/>
      </rPr>
      <t xml:space="preserve"> LFkkbZ 'kkjhfjd fodykaxrk ¼vf/kdre</t>
    </r>
    <r>
      <rPr>
        <sz val="11"/>
        <rFont val="Times New Roman"/>
        <family val="1"/>
      </rPr>
      <t xml:space="preserve"> 75000, 80%</t>
    </r>
    <r>
      <rPr>
        <sz val="13"/>
        <rFont val="DevLys 010"/>
      </rPr>
      <t xml:space="preserve"> fodykaxrk </t>
    </r>
    <r>
      <rPr>
        <sz val="11"/>
        <rFont val="Times New Roman"/>
        <family val="1"/>
      </rPr>
      <t>125000</t>
    </r>
    <r>
      <rPr>
        <sz val="13"/>
        <rFont val="DevLys 010"/>
      </rPr>
      <t>½</t>
    </r>
  </si>
  <si>
    <t>34- jkgr /kkjk 89 ds vUrxZr</t>
  </si>
  <si>
    <r>
      <t xml:space="preserve">35- osru fcy ds vykok tek djk;k x;k aavk;dj </t>
    </r>
    <r>
      <rPr>
        <sz val="11"/>
        <rFont val="Times New Roman"/>
        <family val="1"/>
      </rPr>
      <t>(TDS)</t>
    </r>
  </si>
  <si>
    <r>
      <t xml:space="preserve">15- jk"Vªh; cpr Ldhe </t>
    </r>
    <r>
      <rPr>
        <sz val="11"/>
        <rFont val="Times New Roman"/>
        <family val="1"/>
      </rPr>
      <t>(NSS)</t>
    </r>
  </si>
  <si>
    <t>22- vU; fofHkUu L=ks+= ¼C;kt ds vykok½ ls dqy vk;</t>
  </si>
  <si>
    <t>36- /kkjk 10¼14½ ds vUrxZr HkÙks tks djeqDr gS</t>
  </si>
  <si>
    <r>
      <t xml:space="preserve">DA arrear </t>
    </r>
    <r>
      <rPr>
        <sz val="14"/>
        <rFont val="DevLys 010"/>
      </rPr>
      <t>esa</t>
    </r>
    <r>
      <rPr>
        <sz val="12"/>
        <rFont val="Calibri"/>
        <family val="2"/>
        <scheme val="minor"/>
      </rPr>
      <t xml:space="preserve"> PL Arrear </t>
    </r>
    <r>
      <rPr>
        <sz val="14"/>
        <rFont val="DevLys 010"/>
      </rPr>
      <t xml:space="preserve">Hkh tksM+k x;k gSA cksul ds uhps </t>
    </r>
    <r>
      <rPr>
        <sz val="12"/>
        <rFont val="Calibri"/>
        <family val="2"/>
        <scheme val="minor"/>
      </rPr>
      <t>Row Heading Cell Unlock</t>
    </r>
    <r>
      <rPr>
        <sz val="14"/>
        <rFont val="DevLys 010"/>
      </rPr>
      <t xml:space="preserve"> gS] budk uke ifjofrZr fd;k tk ldrk gSA</t>
    </r>
  </si>
  <si>
    <t>dk;kZy; dk uke %</t>
  </si>
  <si>
    <t>dkfeZd dk uke %</t>
  </si>
  <si>
    <t>cSad [kkrk la[;k %</t>
  </si>
  <si>
    <t>SI Number :</t>
  </si>
  <si>
    <t>jkT; chek ekfld dVkSrh %</t>
  </si>
  <si>
    <t>D;k vkidks cksul feyk gS \</t>
  </si>
  <si>
    <t>D;k vki ofj"B ukxfjd ¼60&amp;80 vk;qoxZ½ esa vkrs gS \</t>
  </si>
  <si>
    <t>lefZiZr fcy dk ekg %</t>
  </si>
  <si>
    <t>MASTER DATA</t>
  </si>
  <si>
    <t>lsok dk uke ¼dSMj@laoxZ½ %</t>
  </si>
  <si>
    <t>CM Corona Relief</t>
  </si>
  <si>
    <t>Old Tax Regime</t>
  </si>
  <si>
    <t>?kVkb;s dVkSSfr;k¡ %&amp;</t>
  </si>
  <si>
    <t>dqy ;ksx 12 ¼ 1 ls 9 rd ½</t>
  </si>
  <si>
    <t>NO</t>
  </si>
  <si>
    <r>
      <rPr>
        <sz val="12"/>
        <rFont val="Calibri"/>
        <family val="2"/>
        <scheme val="minor"/>
      </rPr>
      <t xml:space="preserve">NPS Employee </t>
    </r>
    <r>
      <rPr>
        <sz val="14"/>
        <rFont val="DevLys 010"/>
      </rPr>
      <t xml:space="preserve">ds fy, </t>
    </r>
    <r>
      <rPr>
        <sz val="12"/>
        <rFont val="Calibri"/>
        <family val="2"/>
        <scheme val="minor"/>
      </rPr>
      <t xml:space="preserve">Computation Sheet </t>
    </r>
    <r>
      <rPr>
        <sz val="14"/>
        <rFont val="DevLys 010"/>
      </rPr>
      <t>dh</t>
    </r>
    <r>
      <rPr>
        <sz val="12"/>
        <rFont val="Calibri"/>
        <family val="2"/>
        <scheme val="minor"/>
      </rPr>
      <t xml:space="preserve"> Gross Salary </t>
    </r>
    <r>
      <rPr>
        <sz val="14"/>
        <rFont val="DevLys 010"/>
      </rPr>
      <t>esa</t>
    </r>
    <r>
      <rPr>
        <sz val="12"/>
        <rFont val="Calibri"/>
        <family val="2"/>
        <scheme val="minor"/>
      </rPr>
      <t xml:space="preserve">  Govt. Contribution Fund </t>
    </r>
    <r>
      <rPr>
        <sz val="14"/>
        <rFont val="DevLys 010"/>
      </rPr>
      <t xml:space="preserve"> dh jkf'k tksM+h x;h gSA</t>
    </r>
  </si>
  <si>
    <t>Master Sheet</t>
  </si>
  <si>
    <r>
      <t xml:space="preserve">is eSustj ls th-,- 55 fudkydj vFkok is iksfLVax ls </t>
    </r>
    <r>
      <rPr>
        <sz val="12"/>
        <rFont val="Calibri"/>
        <family val="2"/>
        <scheme val="minor"/>
      </rPr>
      <t xml:space="preserve">Gross Salary, Total Deduction, Net Payment </t>
    </r>
    <r>
      <rPr>
        <sz val="14"/>
        <rFont val="DevLys 010"/>
      </rPr>
      <t>dk feyku dj ysosaA vUrj vkus ij esU;wvy :Ik ls MkVk cny ysaA</t>
    </r>
  </si>
  <si>
    <t>Computation Sheet (Old / New Tax Regime)</t>
  </si>
  <si>
    <t xml:space="preserve"> is ysoy %</t>
  </si>
  <si>
    <t>L-13</t>
  </si>
  <si>
    <r>
      <t xml:space="preserve">GA55A Sheet </t>
    </r>
    <r>
      <rPr>
        <sz val="14"/>
        <rFont val="DevLys 010"/>
      </rPr>
      <t xml:space="preserve">esa </t>
    </r>
    <r>
      <rPr>
        <sz val="12"/>
        <rFont val="Calibri"/>
        <family val="2"/>
        <scheme val="minor"/>
      </rPr>
      <t xml:space="preserve">Other Allowance/ Other Deduction </t>
    </r>
    <r>
      <rPr>
        <sz val="14"/>
        <rFont val="DevLys 010"/>
      </rPr>
      <t xml:space="preserve">ds lsy </t>
    </r>
    <r>
      <rPr>
        <sz val="12"/>
        <rFont val="Calibri"/>
        <family val="2"/>
        <scheme val="minor"/>
      </rPr>
      <t>Unlock</t>
    </r>
    <r>
      <rPr>
        <sz val="14"/>
        <rFont val="DevLys 010"/>
      </rPr>
      <t xml:space="preserve"> gS] budk uke ifjofrZr fd;k tk ldrk gSA</t>
    </r>
  </si>
  <si>
    <r>
      <t xml:space="preserve">vkius </t>
    </r>
    <r>
      <rPr>
        <sz val="12"/>
        <rFont val="Calibri"/>
        <family val="2"/>
        <scheme val="minor"/>
      </rPr>
      <t>GA55A Sheet</t>
    </r>
    <r>
      <rPr>
        <sz val="14"/>
        <rFont val="DevLys 010"/>
      </rPr>
      <t xml:space="preserve"> esa </t>
    </r>
    <r>
      <rPr>
        <sz val="12"/>
        <rFont val="Calibri"/>
        <family val="2"/>
        <scheme val="minor"/>
      </rPr>
      <t xml:space="preserve">Copy/ Paste, delete </t>
    </r>
    <r>
      <rPr>
        <sz val="14"/>
        <rFont val="DevLys 010"/>
      </rPr>
      <t>dk iz;ksx fd;k gS rks vxys dkfeZd ds fy, Ýs'k 'khV dke esa ysaA</t>
    </r>
  </si>
  <si>
    <t>ekLVj 'khV esa lHkh ihys lsy dh iwfrZ vo'; djsaA</t>
  </si>
  <si>
    <t>Hitkari Nidhi</t>
  </si>
  <si>
    <t>6- x`g _.k fdLr ewy/ku</t>
  </si>
  <si>
    <t>7- x`g _.k fdLr C;kt</t>
  </si>
  <si>
    <r>
      <t xml:space="preserve">nks ;k nks ls vf/kd </t>
    </r>
    <r>
      <rPr>
        <b/>
        <sz val="12"/>
        <color rgb="FF7030A0"/>
        <rFont val="Calibri"/>
        <family val="2"/>
        <scheme val="minor"/>
      </rPr>
      <t xml:space="preserve">DDO </t>
    </r>
    <r>
      <rPr>
        <b/>
        <sz val="14"/>
        <color rgb="FF7030A0"/>
        <rFont val="DevLys 010"/>
      </rPr>
      <t xml:space="preserve">ds v/khu lsok gksus ij QkWeZ ua- 16 vyx vyx izkIr djus ds fy, </t>
    </r>
    <r>
      <rPr>
        <b/>
        <sz val="12"/>
        <color rgb="FF7030A0"/>
        <rFont val="Calibri"/>
        <family val="2"/>
        <scheme val="minor"/>
      </rPr>
      <t xml:space="preserve">GA 55 </t>
    </r>
    <r>
      <rPr>
        <b/>
        <sz val="14"/>
        <color rgb="FF7030A0"/>
        <rFont val="DevLys 010"/>
      </rPr>
      <t xml:space="preserve">vyx vyx rS;kj djuk gksxkA blds fy, </t>
    </r>
    <r>
      <rPr>
        <b/>
        <sz val="12"/>
        <color rgb="FF7030A0"/>
        <rFont val="Calibri"/>
        <family val="2"/>
        <scheme val="minor"/>
      </rPr>
      <t xml:space="preserve">GA </t>
    </r>
    <r>
      <rPr>
        <b/>
        <sz val="14"/>
        <color rgb="FF7030A0"/>
        <rFont val="DevLys 010"/>
      </rPr>
      <t xml:space="preserve">55 esa vko';d iwfrZ djrs gq, 'ks"k </t>
    </r>
    <r>
      <rPr>
        <b/>
        <sz val="12"/>
        <color rgb="FF7030A0"/>
        <rFont val="Calibri"/>
        <family val="2"/>
        <scheme val="minor"/>
      </rPr>
      <t xml:space="preserve">ROW </t>
    </r>
    <r>
      <rPr>
        <b/>
        <sz val="14"/>
        <color rgb="FF7030A0"/>
        <rFont val="DevLys 010"/>
      </rPr>
      <t xml:space="preserve">dks [kkyh NksM+ nsaA </t>
    </r>
    <r>
      <rPr>
        <b/>
        <sz val="12"/>
        <color rgb="FF7030A0"/>
        <rFont val="Calibri"/>
        <family val="2"/>
        <scheme val="minor"/>
      </rPr>
      <t>Other Deduction Sheet</t>
    </r>
    <r>
      <rPr>
        <b/>
        <sz val="14"/>
        <color rgb="FF7030A0"/>
        <rFont val="DevLys 010"/>
      </rPr>
      <t xml:space="preserve"> esa</t>
    </r>
    <r>
      <rPr>
        <b/>
        <sz val="12"/>
        <color rgb="FF7030A0"/>
        <rFont val="Calibri"/>
        <family val="2"/>
        <scheme val="minor"/>
      </rPr>
      <t xml:space="preserve">  Standard Deduction</t>
    </r>
    <r>
      <rPr>
        <b/>
        <sz val="14"/>
        <color rgb="FF7030A0"/>
        <rFont val="DevLys 010"/>
      </rPr>
      <t xml:space="preserve"> 0 ;k 50000 pqusaA </t>
    </r>
  </si>
  <si>
    <r>
      <rPr>
        <sz val="12"/>
        <rFont val="Calibri"/>
        <family val="2"/>
        <scheme val="minor"/>
      </rPr>
      <t xml:space="preserve">GA55A &amp; Tax Sheet </t>
    </r>
    <r>
      <rPr>
        <sz val="14"/>
        <rFont val="DevLys 010"/>
      </rPr>
      <t>dks</t>
    </r>
    <r>
      <rPr>
        <sz val="12"/>
        <rFont val="Calibri"/>
        <family val="2"/>
        <scheme val="minor"/>
      </rPr>
      <t xml:space="preserve"> </t>
    </r>
    <r>
      <rPr>
        <sz val="14"/>
        <rFont val="DevLys 010"/>
      </rPr>
      <t xml:space="preserve">isij lkbt </t>
    </r>
    <r>
      <rPr>
        <sz val="12"/>
        <rFont val="Calibri"/>
        <family val="2"/>
        <scheme val="minor"/>
      </rPr>
      <t>A4</t>
    </r>
    <r>
      <rPr>
        <sz val="14"/>
        <rFont val="DevLys 010"/>
      </rPr>
      <t xml:space="preserve"> ij</t>
    </r>
    <r>
      <rPr>
        <sz val="12"/>
        <rFont val="Calibri"/>
        <family val="2"/>
        <scheme val="minor"/>
      </rPr>
      <t xml:space="preserve"> Page Setup </t>
    </r>
    <r>
      <rPr>
        <sz val="14"/>
        <rFont val="DevLys 010"/>
      </rPr>
      <t xml:space="preserve">fd;k gqvk gSA </t>
    </r>
    <r>
      <rPr>
        <sz val="12"/>
        <rFont val="Calibri"/>
        <family val="2"/>
        <scheme val="minor"/>
      </rPr>
      <t xml:space="preserve">Old Tax Regime / New Tax Regime </t>
    </r>
    <r>
      <rPr>
        <sz val="14"/>
        <rFont val="DevLys 010"/>
      </rPr>
      <t xml:space="preserve">esa ls ftlesa vkidks Qk;nk gks mls pqusA lh/ks nksuksa 'khV </t>
    </r>
    <r>
      <rPr>
        <sz val="12"/>
        <rFont val="Calibri"/>
        <family val="2"/>
        <scheme val="minor"/>
      </rPr>
      <t>GA55A &amp; Tax Regime Sheet</t>
    </r>
    <r>
      <rPr>
        <sz val="14"/>
        <rFont val="DevLys 010"/>
      </rPr>
      <t xml:space="preserve"> dk vkxs ihNs fizaV ysaA</t>
    </r>
  </si>
  <si>
    <t>;g odZcqd fo'ks"kdj jktLFkku ds f'k{kdksa dh mi;ksfxrk ds fy, rS;kj dh xbZ gSA ladyu ,oa x.kuk esa iw.kZ lko/kkuh j[kh xbZ gSA fQj Hkh =qfV @ fdlh Hkh izdkj dh fofHkUurk dh fLFkfr esa vk;dj foHkkx ds fu;e gh ekU; gSA rS;kjdrkZ dk dksbZ mRrjnkf;Ro ugha gksxkA</t>
  </si>
  <si>
    <t>Salary Arrear</t>
  </si>
  <si>
    <t>Rebate Under Section 80C, 80CCC, 80CCD(1)</t>
  </si>
  <si>
    <t>BASIC</t>
  </si>
  <si>
    <t>DA</t>
  </si>
  <si>
    <t>lewg nq?kZVuk chek izhfe;e %</t>
  </si>
  <si>
    <t>GIS</t>
  </si>
  <si>
    <t>New Tax Regime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</si>
  <si>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</si>
  <si>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</si>
  <si>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</si>
  <si>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</si>
  <si>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</si>
  <si>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</si>
  <si>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</si>
  <si>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</si>
  <si>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</si>
  <si>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</si>
  <si>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</si>
  <si>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</si>
  <si>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</si>
  <si>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</si>
  <si>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</si>
  <si>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</si>
  <si>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</si>
  <si>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</si>
  <si>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</si>
  <si>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</si>
  <si>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</si>
  <si>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</si>
  <si>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</si>
  <si>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Other 1</t>
  </si>
  <si>
    <t>Other 2</t>
  </si>
  <si>
    <t>T</t>
  </si>
  <si>
    <t>A</t>
  </si>
  <si>
    <t>X</t>
  </si>
  <si>
    <t>TOTAL TAX</t>
  </si>
  <si>
    <t>GROSS SALARY</t>
  </si>
  <si>
    <t>HRA</t>
  </si>
  <si>
    <t>Amount of Exempted HRA</t>
  </si>
  <si>
    <t>HRA Chargeable to Tax</t>
  </si>
  <si>
    <t>Calculate Your HRA Exemption</t>
  </si>
  <si>
    <r>
      <t xml:space="preserve">Total Rent Paid </t>
    </r>
    <r>
      <rPr>
        <sz val="9"/>
        <rFont val="Calibri"/>
        <family val="2"/>
        <scheme val="minor"/>
      </rPr>
      <t>(12 Month)</t>
    </r>
  </si>
  <si>
    <r>
      <t>Dearness Allowance (DA) Received</t>
    </r>
    <r>
      <rPr>
        <sz val="1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(12 Month)</t>
    </r>
  </si>
  <si>
    <r>
      <t xml:space="preserve">Basic Salary Received </t>
    </r>
    <r>
      <rPr>
        <sz val="9"/>
        <rFont val="Calibri"/>
        <family val="2"/>
        <scheme val="minor"/>
      </rPr>
      <t>(12 Month)</t>
    </r>
  </si>
  <si>
    <r>
      <t xml:space="preserve">HRA Received </t>
    </r>
    <r>
      <rPr>
        <sz val="9"/>
        <rFont val="Calibri"/>
        <family val="2"/>
        <scheme val="minor"/>
      </rPr>
      <t>(12 Month)</t>
    </r>
  </si>
  <si>
    <r>
      <t xml:space="preserve">40% of Salary </t>
    </r>
    <r>
      <rPr>
        <sz val="10"/>
        <rFont val="Calibri"/>
        <family val="2"/>
        <scheme val="minor"/>
      </rPr>
      <t>(Basic +DA)</t>
    </r>
  </si>
  <si>
    <t xml:space="preserve"> Excess of Rent paid over 10% of Salary</t>
  </si>
  <si>
    <r>
      <t xml:space="preserve">3,00,000 </t>
    </r>
    <r>
      <rPr>
        <sz val="11"/>
        <color rgb="FF002060"/>
        <rFont val="DevLys 010"/>
      </rPr>
      <t>rd</t>
    </r>
  </si>
  <si>
    <r>
      <t xml:space="preserve">15,00,000 </t>
    </r>
    <r>
      <rPr>
        <sz val="11"/>
        <color rgb="FF002060"/>
        <rFont val="DevLys 010"/>
      </rPr>
      <t>ls vf/kd</t>
    </r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</si>
  <si>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288A</t>
    </r>
  </si>
  <si>
    <r>
      <t xml:space="preserve">dqy dVkSrh </t>
    </r>
    <r>
      <rPr>
        <b/>
        <sz val="10"/>
        <color rgb="FF0066CC"/>
        <rFont val="Arial"/>
        <family val="2"/>
      </rPr>
      <t>( 11 + 12)</t>
    </r>
  </si>
  <si>
    <r>
      <t xml:space="preserve">;ksx </t>
    </r>
    <r>
      <rPr>
        <b/>
        <sz val="10"/>
        <color rgb="FF0066CC"/>
        <rFont val="Calibri"/>
        <family val="2"/>
        <scheme val="minor"/>
      </rPr>
      <t>11(A+B+C)</t>
    </r>
    <r>
      <rPr>
        <b/>
        <sz val="12"/>
        <color rgb="FF0066CC"/>
        <rFont val="Arial"/>
        <family val="2"/>
      </rPr>
      <t xml:space="preserve">      </t>
    </r>
  </si>
  <si>
    <r>
      <t xml:space="preserve">4- /kkjk </t>
    </r>
    <r>
      <rPr>
        <sz val="10"/>
        <color rgb="FF002060"/>
        <rFont val="Calibri"/>
        <family val="2"/>
        <scheme val="minor"/>
      </rPr>
      <t>80E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</si>
  <si>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9- /kkjk </t>
    </r>
    <r>
      <rPr>
        <sz val="10"/>
        <color rgb="FF002060"/>
        <rFont val="Calibri"/>
        <family val="2"/>
        <scheme val="minor"/>
      </rPr>
      <t>80 GGA</t>
    </r>
    <r>
      <rPr>
        <sz val="12"/>
        <color rgb="FF002060"/>
        <rFont val="DevLys 010"/>
      </rPr>
      <t xml:space="preserve"> vuqeksfnr oSKkfud] lkekftd] xzkeh.k fodkl vkfn gsrq fn;k x;k nku</t>
    </r>
  </si>
  <si>
    <r>
      <t xml:space="preserve"> fdjk;s dk </t>
    </r>
    <r>
      <rPr>
        <sz val="10"/>
        <color rgb="FF002060"/>
        <rFont val="Calibri"/>
        <family val="2"/>
        <scheme val="minor"/>
      </rPr>
      <t>30%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</si>
  <si>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50,000</t>
    </r>
    <r>
      <rPr>
        <sz val="12"/>
        <color rgb="FF002060"/>
        <rFont val="DevLys 010"/>
      </rPr>
      <t xml:space="preserve"> ¼vf/kdre½ /kkjk 16 </t>
    </r>
    <r>
      <rPr>
        <sz val="11"/>
        <color rgb="FF002060"/>
        <rFont val="Calibri"/>
        <family val="2"/>
        <scheme val="minor"/>
      </rPr>
      <t>(ia)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</si>
  <si>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10(13 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</si>
  <si>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½euksjatu Hkrk /kkjk </t>
    </r>
    <r>
      <rPr>
        <sz val="10"/>
        <color rgb="FF002060"/>
        <rFont val="Calibri"/>
        <family val="2"/>
        <scheme val="minor"/>
      </rPr>
      <t>16 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</si>
  <si>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 (iii)</t>
    </r>
    <r>
      <rPr>
        <sz val="12"/>
        <color rgb="FF002060"/>
        <rFont val="DevLys 010"/>
      </rPr>
      <t xml:space="preserve"> ds vUrxrZ </t>
    </r>
  </si>
  <si>
    <r>
      <t xml:space="preserve">                                                           ;ksx </t>
    </r>
    <r>
      <rPr>
        <b/>
        <sz val="10"/>
        <color rgb="FF0066CC"/>
        <rFont val="Calibri"/>
        <family val="2"/>
        <scheme val="minor"/>
      </rPr>
      <t>(5)</t>
    </r>
  </si>
  <si>
    <r>
      <t xml:space="preserve">                                                           'ks"k </t>
    </r>
    <r>
      <rPr>
        <b/>
        <sz val="10"/>
        <color rgb="FF0066CC"/>
        <rFont val="Calibri"/>
        <family val="2"/>
        <scheme val="minor"/>
      </rPr>
      <t>(4-5)</t>
    </r>
  </si>
  <si>
    <r>
      <t xml:space="preserve">                                                             dqy 'ks"k &amp;@$ ¼</t>
    </r>
    <r>
      <rPr>
        <b/>
        <sz val="10"/>
        <color rgb="FF0066CC"/>
        <rFont val="Calibri"/>
        <family val="2"/>
        <scheme val="minor"/>
      </rPr>
      <t xml:space="preserve">6 </t>
    </r>
    <r>
      <rPr>
        <b/>
        <sz val="12"/>
        <color rgb="FF0066CC"/>
        <rFont val="DevLys 010"/>
      </rPr>
      <t xml:space="preserve">,oa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</si>
  <si>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                                                          'ks"k &amp;@$¼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</t>
    </r>
  </si>
  <si>
    <r>
      <rPr>
        <sz val="10"/>
        <color rgb="FF002060"/>
        <rFont val="Arial"/>
        <family val="2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</si>
  <si>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rPr>
        <sz val="10"/>
        <color rgb="FF002060"/>
        <rFont val="Calibri"/>
        <family val="2"/>
        <scheme val="minor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/kkjk</t>
    </r>
    <r>
      <rPr>
        <sz val="10"/>
        <color rgb="FF002060"/>
        <rFont val="Calibri"/>
        <family val="2"/>
        <scheme val="minor"/>
      </rPr>
      <t xml:space="preserve">  US 80C, 80CCC,80CCD (1) </t>
    </r>
    <r>
      <rPr>
        <sz val="12"/>
        <color rgb="FF002060"/>
        <rFont val="DevLys 010"/>
      </rPr>
      <t xml:space="preserve">vf/kdre dVkSrh dh jkf'k </t>
    </r>
  </si>
  <si>
    <r>
      <rPr>
        <sz val="10"/>
        <color rgb="FF002060"/>
        <rFont val="Calibri"/>
        <family val="2"/>
        <scheme val="minor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</si>
  <si>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t xml:space="preserve">5- /kkjk </t>
    </r>
    <r>
      <rPr>
        <sz val="10"/>
        <color rgb="FF002060"/>
        <rFont val="Calibri"/>
        <family val="2"/>
        <scheme val="minor"/>
      </rPr>
      <t>80G</t>
    </r>
    <r>
      <rPr>
        <sz val="12"/>
        <color rgb="FF002060"/>
        <rFont val="DevLys 010"/>
      </rPr>
      <t xml:space="preserve"> /kekZFkZ laLFkkvksa vkfn dks fn;s nku </t>
    </r>
    <r>
      <rPr>
        <sz val="11"/>
        <color rgb="FF002060"/>
        <rFont val="DevLys 010"/>
      </rPr>
      <t xml:space="preserve">¼ d Js.kh esa </t>
    </r>
    <r>
      <rPr>
        <sz val="9"/>
        <color rgb="FF002060"/>
        <rFont val="Calibri"/>
        <family val="2"/>
        <scheme val="minor"/>
      </rPr>
      <t>100</t>
    </r>
    <r>
      <rPr>
        <sz val="11"/>
        <color rgb="FF002060"/>
        <rFont val="DevLys 010"/>
      </rPr>
      <t xml:space="preserve"> izfr'kr ,oa [k Js.kh esa 50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</si>
  <si>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8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8"/>
        <color rgb="FF002060"/>
        <rFont val="Calibri"/>
        <family val="2"/>
        <scheme val="minor"/>
      </rPr>
      <t>1995</t>
    </r>
    <r>
      <rPr>
        <sz val="10"/>
        <color rgb="FF002060"/>
        <rFont val="DevLys 010"/>
      </rPr>
      <t xml:space="preserve"> ds vuqlkj </t>
    </r>
    <r>
      <rPr>
        <sz val="8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</si>
  <si>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</t>
    </r>
    <r>
      <rPr>
        <sz val="10"/>
        <color rgb="FF002060"/>
        <rFont val="Calibri"/>
        <family val="2"/>
        <scheme val="minor"/>
      </rPr>
      <t xml:space="preserve"> 10,000</t>
    </r>
    <r>
      <rPr>
        <sz val="12"/>
        <color rgb="FF002060"/>
        <rFont val="DevLys 010"/>
      </rPr>
      <t xml:space="preserve">          </t>
    </r>
    <r>
      <rPr>
        <sz val="10"/>
        <color rgb="FF002060"/>
        <rFont val="Calibri"/>
        <family val="2"/>
        <scheme val="minor"/>
      </rPr>
      <t xml:space="preserve"> 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</si>
  <si>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50000</t>
    </r>
    <r>
      <rPr>
        <sz val="12"/>
        <color rgb="FF002060"/>
        <rFont val="DevLys 010"/>
      </rPr>
      <t xml:space="preserve"> :-      </t>
    </r>
    <r>
      <rPr>
        <sz val="10"/>
        <color rgb="FF002060"/>
        <rFont val="Calibri"/>
        <family val="2"/>
        <scheme val="minor"/>
      </rPr>
      <t xml:space="preserve"> U/S 194(A)</t>
    </r>
  </si>
  <si>
    <r>
      <t xml:space="preserve">dj ;ksX; vk; </t>
    </r>
    <r>
      <rPr>
        <sz val="10"/>
        <rFont val="Arial"/>
        <family val="2"/>
      </rPr>
      <t xml:space="preserve">( </t>
    </r>
    <r>
      <rPr>
        <sz val="10"/>
        <rFont val="Calibri"/>
        <family val="2"/>
        <scheme val="minor"/>
      </rPr>
      <t>10 - 13</t>
    </r>
    <r>
      <rPr>
        <sz val="10"/>
        <rFont val="Arial"/>
        <family val="2"/>
      </rPr>
      <t xml:space="preserve"> )</t>
    </r>
  </si>
  <si>
    <r>
      <t xml:space="preserve"> vk;dj dh x.kuk  mijksDr dkWye </t>
    </r>
    <r>
      <rPr>
        <sz val="10"/>
        <color rgb="FF002060"/>
        <rFont val="Calibri"/>
        <family val="2"/>
        <scheme val="minor"/>
      </rPr>
      <t>15</t>
    </r>
    <r>
      <rPr>
        <sz val="12"/>
        <color rgb="FF002060"/>
        <rFont val="DevLys 010"/>
      </rPr>
      <t xml:space="preserve"> ds vk/kkj ij</t>
    </r>
  </si>
  <si>
    <r>
      <rPr>
        <b/>
        <sz val="10"/>
        <color rgb="FF0066CC"/>
        <rFont val="Calibri"/>
        <family val="2"/>
        <scheme val="minor"/>
      </rPr>
      <t>80</t>
    </r>
    <r>
      <rPr>
        <b/>
        <sz val="11"/>
        <color rgb="FF0066CC"/>
        <rFont val="DevLys 010"/>
      </rPr>
      <t xml:space="preserve"> o"kZ ;k vf/kd vk;q</t>
    </r>
  </si>
  <si>
    <r>
      <t>ofj"B ukxfjd ¼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ls</t>
    </r>
    <r>
      <rPr>
        <b/>
        <sz val="10"/>
        <color rgb="FF0066CC"/>
        <rFont val="Calibri"/>
        <family val="2"/>
        <scheme val="minor"/>
      </rPr>
      <t xml:space="preserve"> 80</t>
    </r>
    <r>
      <rPr>
        <b/>
        <sz val="11"/>
        <color rgb="FF0066CC"/>
        <rFont val="DevLys 010"/>
      </rPr>
      <t xml:space="preserve"> o"kZ rd½</t>
    </r>
  </si>
  <si>
    <r>
      <t xml:space="preserve">,d O;fDr dj nkrk ¼vk;q 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o"kZ rd½</t>
    </r>
  </si>
  <si>
    <r>
      <t xml:space="preserve">¼4½ </t>
    </r>
    <r>
      <rPr>
        <sz val="12"/>
        <color rgb="FF002060"/>
        <rFont val="DevLys 010"/>
      </rPr>
      <t xml:space="preserve">f'k{kk midj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</t>
    </r>
    <r>
      <rPr>
        <sz val="12"/>
        <color rgb="FF002060"/>
        <rFont val="DevLys 010"/>
      </rPr>
      <t xml:space="preserve"> ,oa mPp f'k{kk ds fy, vf/kHkkj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  (</t>
    </r>
    <r>
      <rPr>
        <sz val="12"/>
        <color rgb="FF002060"/>
        <rFont val="DevLys 010"/>
      </rPr>
      <t xml:space="preserve">;ksx </t>
    </r>
    <r>
      <rPr>
        <sz val="10"/>
        <color rgb="FF002060"/>
        <rFont val="Times New Roman"/>
        <family val="1"/>
      </rPr>
      <t>4</t>
    </r>
    <r>
      <rPr>
        <sz val="10"/>
        <color rgb="FF002060"/>
        <rFont val="Arial"/>
        <family val="2"/>
      </rPr>
      <t>%</t>
    </r>
    <r>
      <rPr>
        <sz val="12"/>
        <color rgb="FF002060"/>
        <rFont val="Arial"/>
        <family val="2"/>
      </rPr>
      <t>)</t>
    </r>
  </si>
  <si>
    <r>
      <t xml:space="preserve">?kVkb;s  %&amp; jkgr /kkjk </t>
    </r>
    <r>
      <rPr>
        <sz val="10"/>
        <color rgb="FF002060"/>
        <rFont val="Calibri"/>
        <family val="2"/>
        <scheme val="minor"/>
      </rPr>
      <t>89</t>
    </r>
    <r>
      <rPr>
        <sz val="12"/>
        <color rgb="FF002060"/>
        <rFont val="DevLys 010"/>
      </rPr>
      <t xml:space="preserve"> ds rgr </t>
    </r>
  </si>
  <si>
    <r>
      <t xml:space="preserve">     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 + 4)</t>
    </r>
  </si>
  <si>
    <r>
      <t xml:space="preserve">dqy VSDl dVkSrh
;ksx dkWye </t>
    </r>
    <r>
      <rPr>
        <b/>
        <sz val="11"/>
        <color rgb="FF002060"/>
        <rFont val="Calibri"/>
        <family val="2"/>
        <scheme val="minor"/>
      </rPr>
      <t>19</t>
    </r>
  </si>
  <si>
    <t>¼v½ x`g lEifr ls vk;% ¼1½ Loa; ds mi;ksx esa &amp;'kwU;</t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</si>
  <si>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 A</t>
    </r>
  </si>
  <si>
    <r>
      <t>?kVkb;s dVkSSfr;k¡ %&amp; /kkjk</t>
    </r>
    <r>
      <rPr>
        <b/>
        <sz val="12"/>
        <color rgb="FF0066CC"/>
        <rFont val="Arial"/>
        <family val="2"/>
      </rPr>
      <t xml:space="preserve"> </t>
    </r>
    <r>
      <rPr>
        <b/>
        <sz val="12"/>
        <color rgb="FF0066CC"/>
        <rFont val="Calibri"/>
        <family val="2"/>
        <scheme val="minor"/>
      </rPr>
      <t>US 80C, 80CCC,80CCD (1)</t>
    </r>
  </si>
  <si>
    <r>
      <t xml:space="preserve">                        vf/kdre dVkSrh dh jkf'k </t>
    </r>
    <r>
      <rPr>
        <b/>
        <sz val="10"/>
        <color rgb="FF0066CC"/>
        <rFont val="Calibri"/>
        <family val="2"/>
        <scheme val="minor"/>
      </rPr>
      <t>1.50</t>
    </r>
    <r>
      <rPr>
        <b/>
        <sz val="12"/>
        <color rgb="FF0066CC"/>
        <rFont val="DevLys 010"/>
      </rPr>
      <t xml:space="preserve"> yk[k #i, rd</t>
    </r>
  </si>
  <si>
    <r>
      <t xml:space="preserve">dqy ;ksx </t>
    </r>
    <r>
      <rPr>
        <b/>
        <sz val="10"/>
        <color rgb="FF0066CC"/>
        <rFont val="Calibri"/>
        <family val="2"/>
        <scheme val="minor"/>
      </rPr>
      <t>12</t>
    </r>
    <r>
      <rPr>
        <b/>
        <sz val="12"/>
        <color rgb="FF0066CC"/>
        <rFont val="DevLys 010"/>
      </rPr>
      <t xml:space="preserve"> ¼ </t>
    </r>
    <r>
      <rPr>
        <b/>
        <sz val="10"/>
        <color rgb="FF0066CC"/>
        <rFont val="Calibri"/>
        <family val="2"/>
        <scheme val="minor"/>
      </rPr>
      <t>1</t>
    </r>
    <r>
      <rPr>
        <b/>
        <sz val="12"/>
        <color rgb="FF0066CC"/>
        <rFont val="DevLys 010"/>
      </rPr>
      <t xml:space="preserve"> ls </t>
    </r>
    <r>
      <rPr>
        <b/>
        <sz val="10"/>
        <color rgb="FF0066CC"/>
        <rFont val="Calibri"/>
        <family val="2"/>
        <scheme val="minor"/>
      </rPr>
      <t>9</t>
    </r>
    <r>
      <rPr>
        <b/>
        <sz val="12"/>
        <color rgb="FF0066CC"/>
        <rFont val="DevLys 010"/>
      </rPr>
      <t xml:space="preserve"> rd ½</t>
    </r>
  </si>
  <si>
    <r>
      <t xml:space="preserve">¼3½ 'ks"k vk;dj </t>
    </r>
    <r>
      <rPr>
        <b/>
        <sz val="11"/>
        <color rgb="FFC00000"/>
        <rFont val="Calibri"/>
        <family val="2"/>
        <scheme val="minor"/>
      </rPr>
      <t>(1-2)</t>
    </r>
  </si>
  <si>
    <r>
      <t xml:space="preserve">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(3+4)</t>
    </r>
  </si>
  <si>
    <r>
      <t xml:space="preserve">¼2½ NwV ?kkjk </t>
    </r>
    <r>
      <rPr>
        <b/>
        <sz val="11"/>
        <color rgb="FF002060"/>
        <rFont val="Calibri"/>
        <family val="2"/>
        <scheme val="minor"/>
      </rPr>
      <t>87 A</t>
    </r>
    <r>
      <rPr>
        <b/>
        <sz val="12"/>
        <color rgb="FF002060"/>
        <rFont val="DevLys 010"/>
      </rPr>
      <t xml:space="preserve"> ¼</t>
    </r>
    <r>
      <rPr>
        <b/>
        <sz val="11"/>
        <color rgb="FF002060"/>
        <rFont val="Calibri"/>
        <family val="2"/>
        <scheme val="minor"/>
      </rPr>
      <t>2.50</t>
    </r>
    <r>
      <rPr>
        <b/>
        <sz val="12"/>
        <color rgb="FF002060"/>
        <rFont val="DevLys 010"/>
      </rPr>
      <t xml:space="preserve"> yk[k ls </t>
    </r>
    <r>
      <rPr>
        <b/>
        <sz val="11"/>
        <color rgb="FF002060"/>
        <rFont val="Calibri"/>
        <family val="2"/>
        <scheme val="minor"/>
      </rPr>
      <t>5</t>
    </r>
    <r>
      <rPr>
        <b/>
        <sz val="12"/>
        <color rgb="FF002060"/>
        <rFont val="DevLys 010"/>
      </rPr>
      <t xml:space="preserve"> yk[k rd dh dj ;ksX; vk; ij vk;dj dh NwV vf/kdre :- </t>
    </r>
    <r>
      <rPr>
        <b/>
        <sz val="11"/>
        <color rgb="FF002060"/>
        <rFont val="Calibri"/>
        <family val="2"/>
        <scheme val="minor"/>
      </rPr>
      <t>12,500</t>
    </r>
    <r>
      <rPr>
        <b/>
        <sz val="12"/>
        <color rgb="FF002060"/>
        <rFont val="DevLys 010"/>
      </rPr>
      <t xml:space="preserve"> rd½</t>
    </r>
  </si>
  <si>
    <r>
      <t xml:space="preserve">¼4½ f'k{kk midj </t>
    </r>
    <r>
      <rPr>
        <b/>
        <sz val="11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DevLys 010"/>
      </rPr>
      <t xml:space="preserve"> ,oa mPp f'k{kk ds fy, vf/kHkkj </t>
    </r>
    <r>
      <rPr>
        <b/>
        <sz val="12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  (</t>
    </r>
    <r>
      <rPr>
        <b/>
        <sz val="12"/>
        <color rgb="FF002060"/>
        <rFont val="DevLys 010"/>
      </rPr>
      <t xml:space="preserve">;ksx </t>
    </r>
    <r>
      <rPr>
        <b/>
        <sz val="11"/>
        <color rgb="FF002060"/>
        <rFont val="Times New Roman"/>
        <family val="1"/>
      </rPr>
      <t>4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Arial"/>
        <family val="2"/>
      </rPr>
      <t>)</t>
    </r>
  </si>
  <si>
    <r>
      <t xml:space="preserve">                                                              'ks"k </t>
    </r>
    <r>
      <rPr>
        <b/>
        <sz val="11"/>
        <color rgb="FF0066CC"/>
        <rFont val="Calibri"/>
        <family val="2"/>
        <scheme val="minor"/>
      </rPr>
      <t>(2-3)</t>
    </r>
  </si>
  <si>
    <r>
      <t xml:space="preserve">                                                             dqy 'ks"k &amp;@$ ¼</t>
    </r>
    <r>
      <rPr>
        <b/>
        <sz val="11"/>
        <color rgb="FF0066CC"/>
        <rFont val="Calibri"/>
        <family val="2"/>
        <scheme val="minor"/>
      </rPr>
      <t>6</t>
    </r>
    <r>
      <rPr>
        <b/>
        <sz val="12"/>
        <color rgb="FF0066CC"/>
        <rFont val="DevLys 010"/>
      </rPr>
      <t xml:space="preserve"> ,oa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</si>
  <si>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ldy vk;                                                                                ;ksx </t>
    </r>
    <r>
      <rPr>
        <b/>
        <sz val="11"/>
        <color rgb="FF0066CC"/>
        <rFont val="Calibri"/>
        <family val="2"/>
        <scheme val="minor"/>
      </rPr>
      <t xml:space="preserve">(8+9) </t>
    </r>
  </si>
  <si>
    <r>
      <t xml:space="preserve">                                                          'ks"k &amp;@$¼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 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</si>
  <si>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 (13A)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 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</si>
  <si>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 euksjatu Hkrk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1"/>
        <color rgb="FF002060"/>
        <rFont val="Calibri"/>
        <family val="2"/>
        <scheme val="minor"/>
      </rPr>
      <t>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5,000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</si>
  <si>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0"/>
        <color rgb="FF002060"/>
        <rFont val="Calibri"/>
        <family val="2"/>
        <scheme val="minor"/>
      </rPr>
      <t>(iii)</t>
    </r>
    <r>
      <rPr>
        <sz val="12"/>
        <color rgb="FF002060"/>
        <rFont val="DevLys 010"/>
      </rPr>
      <t xml:space="preserve"> ds vUrxrZ </t>
    </r>
  </si>
  <si>
    <r>
      <rPr>
        <sz val="10"/>
        <color rgb="FF002060"/>
        <rFont val="Arial"/>
        <family val="2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vf/kdre lhek 1]50]000@&amp; ¼/kkjk </t>
    </r>
    <r>
      <rPr>
        <sz val="10"/>
        <color rgb="FF002060"/>
        <rFont val="Calibri"/>
        <family val="2"/>
        <scheme val="minor"/>
      </rPr>
      <t>80CCE</t>
    </r>
    <r>
      <rPr>
        <sz val="12"/>
        <color rgb="FF002060"/>
        <rFont val="DevLys 010"/>
      </rPr>
      <t xml:space="preserve"> ½ ] ¼/kkjk </t>
    </r>
    <r>
      <rPr>
        <sz val="10"/>
        <color rgb="FF002060"/>
        <rFont val="Calibri"/>
        <family val="2"/>
        <scheme val="minor"/>
      </rPr>
      <t>80CCD (2)</t>
    </r>
    <r>
      <rPr>
        <sz val="10"/>
        <color rgb="FF002060"/>
        <rFont val="Arial"/>
        <family val="2"/>
      </rPr>
      <t>,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ds vykok</t>
    </r>
  </si>
  <si>
    <r>
      <t>jkT; chek ¼</t>
    </r>
    <r>
      <rPr>
        <sz val="12"/>
        <color rgb="FF002060"/>
        <rFont val="Calibri"/>
        <family val="2"/>
        <scheme val="minor"/>
      </rPr>
      <t>SI)</t>
    </r>
  </si>
  <si>
    <r>
      <t xml:space="preserve">ljdkjh isa'ku ;kstuk esa va'knku </t>
    </r>
    <r>
      <rPr>
        <sz val="12"/>
        <color rgb="FF002060"/>
        <rFont val="Calibri"/>
        <family val="2"/>
      </rPr>
      <t>ECPF</t>
    </r>
    <r>
      <rPr>
        <sz val="12"/>
        <color rgb="FF002060"/>
        <rFont val="DevLys 010"/>
      </rPr>
      <t xml:space="preserve">
vf/kdre osru dk </t>
    </r>
    <r>
      <rPr>
        <sz val="10"/>
        <color rgb="FF002060"/>
        <rFont val="Calibri"/>
        <family val="2"/>
        <scheme val="minor"/>
      </rPr>
      <t>10 %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/kkjk </t>
    </r>
    <r>
      <rPr>
        <sz val="12"/>
        <color rgb="FF002060"/>
        <rFont val="Calibri"/>
        <family val="2"/>
        <scheme val="minor"/>
      </rPr>
      <t>80CCD(1)</t>
    </r>
  </si>
  <si>
    <r>
      <t>thou chek izhfe;e ¼</t>
    </r>
    <r>
      <rPr>
        <sz val="12"/>
        <color rgb="FF002060"/>
        <rFont val="Calibri"/>
        <family val="2"/>
        <scheme val="minor"/>
      </rPr>
      <t>LIC)</t>
    </r>
  </si>
  <si>
    <r>
      <t>jk"Vªh; cpr i= ¼</t>
    </r>
    <r>
      <rPr>
        <sz val="12"/>
        <color rgb="FF002060"/>
        <rFont val="Calibri"/>
        <family val="2"/>
        <scheme val="minor"/>
      </rPr>
      <t>NSC)</t>
    </r>
  </si>
  <si>
    <r>
      <t xml:space="preserve">isa'ku Iyku gsrq va'knku ¼/kkjk </t>
    </r>
    <r>
      <rPr>
        <sz val="10"/>
        <color rgb="FF002060"/>
        <rFont val="Calibri"/>
        <family val="2"/>
        <scheme val="minor"/>
      </rPr>
      <t>80CCC</t>
    </r>
    <r>
      <rPr>
        <sz val="12"/>
        <color rgb="FF002060"/>
        <rFont val="DevLys 010"/>
      </rPr>
      <t>½</t>
    </r>
  </si>
  <si>
    <r>
      <t>yksd Hkfo"; fuf/k ¼</t>
    </r>
    <r>
      <rPr>
        <sz val="12"/>
        <color rgb="FF002060"/>
        <rFont val="Calibri"/>
        <family val="2"/>
        <scheme val="minor"/>
      </rPr>
      <t>PPF)</t>
    </r>
  </si>
  <si>
    <r>
      <t>jk"Vªh; cpr Ldhe ¼</t>
    </r>
    <r>
      <rPr>
        <sz val="12"/>
        <color rgb="FF002060"/>
        <rFont val="Calibri"/>
        <family val="2"/>
        <scheme val="minor"/>
      </rPr>
      <t>NSS)</t>
    </r>
  </si>
  <si>
    <r>
      <t>lkewfgd chek izhfe;e ¼</t>
    </r>
    <r>
      <rPr>
        <sz val="12"/>
        <color rgb="FF002060"/>
        <rFont val="Calibri"/>
        <family val="2"/>
        <scheme val="minor"/>
      </rPr>
      <t>G.Ins.)</t>
    </r>
  </si>
  <si>
    <r>
      <t>LFkfxr okf"kZdh ¼</t>
    </r>
    <r>
      <rPr>
        <sz val="10"/>
        <color rgb="FF002060"/>
        <rFont val="Calibri"/>
        <family val="2"/>
        <scheme val="minor"/>
      </rPr>
      <t>Defferred Annuty)</t>
    </r>
  </si>
  <si>
    <r>
      <t xml:space="preserve">ih-,y-vkbZ-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PLI)</t>
    </r>
  </si>
  <si>
    <r>
      <t xml:space="preserve">x`g _.k fdLr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HBA Premium)</t>
    </r>
  </si>
  <si>
    <r>
      <t xml:space="preserve">;ksx </t>
    </r>
    <r>
      <rPr>
        <b/>
        <sz val="12"/>
        <color rgb="FF002060"/>
        <rFont val="Times New Roman"/>
        <family val="1"/>
      </rPr>
      <t xml:space="preserve">( i </t>
    </r>
    <r>
      <rPr>
        <b/>
        <sz val="12"/>
        <color rgb="FF002060"/>
        <rFont val="DevLys 010"/>
      </rPr>
      <t>ls</t>
    </r>
    <r>
      <rPr>
        <b/>
        <sz val="12"/>
        <color rgb="FF002060"/>
        <rFont val="Times New Roman"/>
        <family val="1"/>
      </rPr>
      <t xml:space="preserve"> xviii )</t>
    </r>
  </si>
  <si>
    <r>
      <t xml:space="preserve">2- /kkjk </t>
    </r>
    <r>
      <rPr>
        <sz val="10"/>
        <color rgb="FF002060"/>
        <rFont val="Calibri"/>
        <family val="2"/>
        <scheme val="minor"/>
      </rPr>
      <t>80 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 xml:space="preserve">80% </t>
    </r>
    <r>
      <rPr>
        <sz val="10"/>
        <color rgb="FF002060"/>
        <rFont val="DevLys 010"/>
      </rPr>
      <t xml:space="preserve">;k vf/kd fodykaxrk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</si>
  <si>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4- /kkjk </t>
    </r>
    <r>
      <rPr>
        <sz val="10"/>
        <color rgb="FF002060"/>
        <rFont val="Calibri"/>
        <family val="2"/>
        <scheme val="minor"/>
      </rPr>
      <t>80 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</si>
  <si>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5- /kkjk </t>
    </r>
    <r>
      <rPr>
        <sz val="10"/>
        <color rgb="FF002060"/>
        <rFont val="Calibri"/>
        <family val="2"/>
        <scheme val="minor"/>
      </rPr>
      <t>80 G</t>
    </r>
    <r>
      <rPr>
        <sz val="12"/>
        <color rgb="FF002060"/>
        <rFont val="DevLys 010"/>
      </rPr>
      <t xml:space="preserve"> /kekZFkZ laLFkkvksa vkfn dks fn;s nku </t>
    </r>
    <r>
      <rPr>
        <sz val="10"/>
        <color rgb="FF002060"/>
        <rFont val="DevLys 010"/>
      </rPr>
      <t xml:space="preserve">¼ d Js.kh esa </t>
    </r>
    <r>
      <rPr>
        <sz val="10"/>
        <color rgb="FF002060"/>
        <rFont val="Calibri"/>
        <family val="2"/>
        <scheme val="minor"/>
      </rPr>
      <t>100</t>
    </r>
    <r>
      <rPr>
        <sz val="10"/>
        <color rgb="FF002060"/>
        <rFont val="DevLys 010"/>
      </rPr>
      <t xml:space="preserve"> izfr'kr ,oa [k Js.kh esa </t>
    </r>
    <r>
      <rPr>
        <sz val="10"/>
        <color rgb="FF002060"/>
        <rFont val="Calibri"/>
        <family val="2"/>
        <scheme val="minor"/>
      </rPr>
      <t>50</t>
    </r>
    <r>
      <rPr>
        <sz val="10"/>
        <color rgb="FF002060"/>
        <rFont val="DevLys 010"/>
      </rPr>
      <t xml:space="preserve">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</si>
  <si>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 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10"/>
        <color rgb="FF002060"/>
        <rFont val="Calibri"/>
        <family val="2"/>
        <scheme val="minor"/>
      </rPr>
      <t xml:space="preserve">1995 </t>
    </r>
    <r>
      <rPr>
        <sz val="10"/>
        <color rgb="FF002060"/>
        <rFont val="DevLys 010"/>
      </rPr>
      <t xml:space="preserve">ds vuqlkj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</si>
  <si>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 </t>
    </r>
    <r>
      <rPr>
        <sz val="10"/>
        <color rgb="FF002060"/>
        <rFont val="Calibri"/>
        <family val="2"/>
        <scheme val="minor"/>
      </rPr>
      <t>10,000</t>
    </r>
    <r>
      <rPr>
        <sz val="12"/>
        <color rgb="FF002060"/>
        <rFont val="DevLys 010"/>
      </rPr>
      <t xml:space="preserve">           </t>
    </r>
    <r>
      <rPr>
        <sz val="10"/>
        <color rgb="FF002060"/>
        <rFont val="Calibri"/>
        <family val="2"/>
        <scheme val="minor"/>
      </rPr>
      <t>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</si>
  <si>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:-       </t>
    </r>
    <r>
      <rPr>
        <sz val="10"/>
        <color rgb="FF002060"/>
        <rFont val="Calibri"/>
        <family val="2"/>
        <scheme val="minor"/>
      </rPr>
      <t xml:space="preserve">U/S </t>
    </r>
    <r>
      <rPr>
        <sz val="12"/>
        <color rgb="FF002060"/>
        <rFont val="DevLys 010"/>
      </rPr>
      <t>194</t>
    </r>
    <r>
      <rPr>
        <sz val="10"/>
        <color rgb="FF002060"/>
        <rFont val="Calibri"/>
        <family val="2"/>
        <scheme val="minor"/>
      </rPr>
      <t>(A)</t>
    </r>
  </si>
  <si>
    <r>
      <t xml:space="preserve">dqy dVkSrh </t>
    </r>
    <r>
      <rPr>
        <b/>
        <sz val="10"/>
        <color rgb="FF002060"/>
        <rFont val="Calibri"/>
        <family val="2"/>
        <scheme val="minor"/>
      </rPr>
      <t>( 11 + 12)</t>
    </r>
  </si>
  <si>
    <r>
      <t xml:space="preserve">dj ;ksX; vk; </t>
    </r>
    <r>
      <rPr>
        <b/>
        <sz val="10"/>
        <color rgb="FF002060"/>
        <rFont val="Calibri"/>
        <family val="2"/>
        <scheme val="minor"/>
      </rPr>
      <t>( 10 - 13 )</t>
    </r>
  </si>
  <si>
    <r>
      <t xml:space="preserve"> vk;dj dh x.kuk mijksDr dkWye </t>
    </r>
    <r>
      <rPr>
        <b/>
        <sz val="11"/>
        <color rgb="FF002060"/>
        <rFont val="Calibri"/>
        <family val="2"/>
        <scheme val="minor"/>
      </rPr>
      <t>15</t>
    </r>
    <r>
      <rPr>
        <b/>
        <sz val="12"/>
        <color rgb="FF002060"/>
        <rFont val="DevLys 010"/>
      </rPr>
      <t xml:space="preserve"> ds vk/kkj ij</t>
    </r>
  </si>
  <si>
    <r>
      <t xml:space="preserve">ofj"B ukxfjd </t>
    </r>
    <r>
      <rPr>
        <b/>
        <sz val="10"/>
        <color rgb="FF002060"/>
        <rFont val="DevLys 010"/>
      </rPr>
      <t>¼</t>
    </r>
    <r>
      <rPr>
        <b/>
        <sz val="10"/>
        <color rgb="FF002060"/>
        <rFont val="Calibri"/>
        <family val="2"/>
        <scheme val="minor"/>
      </rPr>
      <t>60</t>
    </r>
    <r>
      <rPr>
        <b/>
        <sz val="11"/>
        <color rgb="FF002060"/>
        <rFont val="DevLys 010"/>
      </rPr>
      <t xml:space="preserve"> ls </t>
    </r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o"kZ rd½</t>
    </r>
  </si>
  <si>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o"kZ ;k vf/kd vk;q</t>
    </r>
  </si>
  <si>
    <r>
      <t xml:space="preserve">2,50,000 </t>
    </r>
    <r>
      <rPr>
        <sz val="11"/>
        <color rgb="FF002060"/>
        <rFont val="DevLys 010"/>
      </rPr>
      <t>rd</t>
    </r>
  </si>
  <si>
    <r>
      <t xml:space="preserve">5,00,000 </t>
    </r>
    <r>
      <rPr>
        <sz val="11"/>
        <color rgb="FF002060"/>
        <rFont val="DevLys 010"/>
      </rPr>
      <t>rd</t>
    </r>
  </si>
  <si>
    <r>
      <rPr>
        <sz val="11"/>
        <color rgb="FF002060"/>
        <rFont val="Calibri"/>
        <family val="2"/>
        <scheme val="minor"/>
      </rPr>
      <t>10,00,000</t>
    </r>
    <r>
      <rPr>
        <sz val="11"/>
        <color rgb="FF002060"/>
        <rFont val="DevLys 010"/>
      </rPr>
      <t xml:space="preserve"> ls vf/kd</t>
    </r>
  </si>
  <si>
    <r>
      <t xml:space="preserve">10,00,000 </t>
    </r>
    <r>
      <rPr>
        <sz val="11"/>
        <color rgb="FF002060"/>
        <rFont val="DevLys 010"/>
      </rPr>
      <t>ls vf/kd</t>
    </r>
  </si>
  <si>
    <r>
      <t xml:space="preserve">?kVkb;s  %&amp; jkgr /kkjk </t>
    </r>
    <r>
      <rPr>
        <b/>
        <sz val="10"/>
        <color rgb="FF002060"/>
        <rFont val="Calibri"/>
        <family val="2"/>
        <scheme val="minor"/>
      </rPr>
      <t>89</t>
    </r>
    <r>
      <rPr>
        <b/>
        <sz val="12"/>
        <color rgb="FF002060"/>
        <rFont val="DevLys 010"/>
      </rPr>
      <t xml:space="preserve"> ds rgr </t>
    </r>
  </si>
  <si>
    <r>
      <t xml:space="preserve">dqy VSDl dVkSrh
;ksx dkWye </t>
    </r>
    <r>
      <rPr>
        <b/>
        <sz val="13"/>
        <rFont val="Calibri"/>
        <family val="2"/>
        <scheme val="minor"/>
      </rPr>
      <t>19</t>
    </r>
  </si>
  <si>
    <r>
      <t xml:space="preserve">dk;kZy; dk </t>
    </r>
    <r>
      <rPr>
        <b/>
        <sz val="12"/>
        <color rgb="FF002060"/>
        <rFont val="Calibri"/>
        <family val="2"/>
        <scheme val="minor"/>
      </rPr>
      <t>TAN</t>
    </r>
    <r>
      <rPr>
        <b/>
        <sz val="14"/>
        <color rgb="FF002060"/>
        <rFont val="DevLys 010"/>
      </rPr>
      <t xml:space="preserve"> %</t>
    </r>
  </si>
  <si>
    <r>
      <t xml:space="preserve">dkfeZd dk </t>
    </r>
    <r>
      <rPr>
        <b/>
        <sz val="12"/>
        <color rgb="FF002060"/>
        <rFont val="Calibri"/>
        <family val="2"/>
        <scheme val="minor"/>
      </rPr>
      <t>PAN</t>
    </r>
    <r>
      <rPr>
        <b/>
        <sz val="14"/>
        <color rgb="FF002060"/>
        <rFont val="DevLys 010"/>
      </rPr>
      <t xml:space="preserve"> %</t>
    </r>
  </si>
  <si>
    <r>
      <t xml:space="preserve">ldy vk;                                                                             ;ksx </t>
    </r>
    <r>
      <rPr>
        <b/>
        <sz val="10"/>
        <color rgb="FF0066CC"/>
        <rFont val="Calibri"/>
        <family val="2"/>
        <scheme val="minor"/>
      </rPr>
      <t>(8 + 9)</t>
    </r>
  </si>
  <si>
    <t xml:space="preserve">     Post :</t>
  </si>
  <si>
    <t>SI No :</t>
  </si>
  <si>
    <t>80 c &amp; ccd</t>
  </si>
  <si>
    <t>YES</t>
  </si>
  <si>
    <t>fgrdkjh fuf/k dVkSfr djuh gS %</t>
  </si>
  <si>
    <t>NA</t>
  </si>
  <si>
    <r>
      <t xml:space="preserve"> </t>
    </r>
    <r>
      <rPr>
        <b/>
        <sz val="12"/>
        <color rgb="FF002060"/>
        <rFont val="Calibri"/>
        <family val="2"/>
        <scheme val="minor"/>
      </rPr>
      <t>DDO</t>
    </r>
    <r>
      <rPr>
        <b/>
        <sz val="14"/>
        <color rgb="FF002060"/>
        <rFont val="DevLys 010"/>
      </rPr>
      <t xml:space="preserve"> dk uke %</t>
    </r>
  </si>
  <si>
    <t>dkfeZd dk in %</t>
  </si>
  <si>
    <r>
      <t xml:space="preserve">'kgjh {kfriwfrZ HkÙkk </t>
    </r>
    <r>
      <rPr>
        <b/>
        <sz val="12"/>
        <color rgb="FF002060"/>
        <rFont val="Calibri"/>
        <family val="2"/>
        <scheme val="minor"/>
      </rPr>
      <t>(CCA) :</t>
    </r>
  </si>
  <si>
    <r>
      <t xml:space="preserve">33- /kkjk </t>
    </r>
    <r>
      <rPr>
        <sz val="11"/>
        <rFont val="Times New Roman"/>
        <family val="1"/>
      </rPr>
      <t>80 GGC -</t>
    </r>
    <r>
      <rPr>
        <sz val="13"/>
        <rFont val="DevLys 010"/>
      </rPr>
      <t xml:space="preserve"> jktuhfrd ik0 gsrq fn;k x;k nku</t>
    </r>
  </si>
  <si>
    <r>
      <t xml:space="preserve">9- /kkjk </t>
    </r>
    <r>
      <rPr>
        <sz val="10"/>
        <color rgb="FF002060"/>
        <rFont val="Calibri"/>
        <family val="2"/>
        <scheme val="minor"/>
      </rPr>
      <t>80 GGC</t>
    </r>
    <r>
      <rPr>
        <sz val="12"/>
        <color rgb="FF002060"/>
        <rFont val="DevLys 010"/>
      </rPr>
      <t xml:space="preserve"> jktuhfrd ik0 gsrq fn;k x;k nku</t>
    </r>
  </si>
  <si>
    <t>RGHS</t>
  </si>
  <si>
    <t>LIC Premium Deduction From Salary ?</t>
  </si>
  <si>
    <t>Other Deduction 2</t>
  </si>
  <si>
    <t>12,00,001 - 15,00,000</t>
  </si>
  <si>
    <r>
      <t xml:space="preserve">3,00,000  </t>
    </r>
    <r>
      <rPr>
        <sz val="11"/>
        <color rgb="FF002060"/>
        <rFont val="DevLys 010"/>
      </rPr>
      <t>rd</t>
    </r>
  </si>
  <si>
    <r>
      <t xml:space="preserve">D;k vkidks osru </t>
    </r>
    <r>
      <rPr>
        <b/>
        <sz val="13"/>
        <color rgb="FF0000FF"/>
        <rFont val="Calibri"/>
        <family val="2"/>
        <scheme val="minor"/>
      </rPr>
      <t xml:space="preserve">PD </t>
    </r>
    <r>
      <rPr>
        <b/>
        <sz val="14"/>
        <color rgb="FF0000FF"/>
        <rFont val="DevLys 010"/>
      </rPr>
      <t>gsM ls feyrk gS \</t>
    </r>
  </si>
  <si>
    <t>Subordinate</t>
  </si>
  <si>
    <r>
      <t xml:space="preserve">If you have Hindi font problem, then first you should install Hindi font </t>
    </r>
    <r>
      <rPr>
        <b/>
        <sz val="14"/>
        <color theme="3" tint="-0.499984740745262"/>
        <rFont val="Times New Roman"/>
        <family val="1"/>
      </rPr>
      <t>Mfdev010.ttf</t>
    </r>
    <r>
      <rPr>
        <sz val="14"/>
        <color theme="3" tint="-0.499984740745262"/>
        <rFont val="Times New Roman"/>
        <family val="1"/>
      </rPr>
      <t xml:space="preserve"> &amp; </t>
    </r>
    <r>
      <rPr>
        <b/>
        <sz val="14"/>
        <color theme="3" tint="-0.499984740745262"/>
        <rFont val="Times New Roman"/>
        <family val="1"/>
      </rPr>
      <t xml:space="preserve">DevLys010.ttf </t>
    </r>
    <r>
      <rPr>
        <sz val="14"/>
        <color theme="3" tint="-0.499984740745262"/>
        <rFont val="Times New Roman"/>
        <family val="1"/>
      </rPr>
      <t>in your computer.</t>
    </r>
  </si>
  <si>
    <t xml:space="preserve">माँ शारदे के श्री चरणों में समर्पित </t>
  </si>
  <si>
    <t>जय शारदे ,जय वीणावादिनी</t>
  </si>
  <si>
    <r>
      <rPr>
        <b/>
        <sz val="17"/>
        <color rgb="FF002060"/>
        <rFont val="Calibri"/>
        <family val="2"/>
        <scheme val="minor"/>
      </rPr>
      <t>CREATED BY :- RAKESH KUMAR SAINI TEACHER MGGS PUR(KOTKASIM)KHAIRTHAL-TIJARA</t>
    </r>
    <r>
      <rPr>
        <b/>
        <sz val="17"/>
        <color rgb="FF002060"/>
        <rFont val="DevLys 010"/>
      </rPr>
      <t xml:space="preserve">
fdlh Hkh izdkj dh rduhdh leL;k@lq&gt;ko ds fy, bZesy djsa &amp; </t>
    </r>
    <r>
      <rPr>
        <b/>
        <sz val="17"/>
        <color rgb="FF002060"/>
        <rFont val="Calibri"/>
        <family val="2"/>
        <scheme val="minor"/>
      </rPr>
      <t xml:space="preserve"> rksaini0347@gmail.com</t>
    </r>
  </si>
  <si>
    <r>
      <t xml:space="preserve">;g odZcqd jktLFkku ds f'k{kdksa dh mi;ksfxrk ds fy, rS;kj dh xbZ gSA ladyu ,oa x.kuk esa iw.kZ lko/kkuh j[kh xbZ gSA fQj Hkh =qfV @ fdlh Hkh izdkj dh fofHkUurk dh fLFkfr esa vk;dj foHkkx ds fu;e gh ekU; gSA rS;kjdrkZ dk dksbZ mRrjnkf;Ro ugha gksxkA =qfV @ lq&gt;ko ds fy, </t>
    </r>
    <r>
      <rPr>
        <b/>
        <sz val="14"/>
        <color rgb="FF002060"/>
        <rFont val="Calibri"/>
        <family val="2"/>
        <scheme val="minor"/>
      </rPr>
      <t>rksaini0347</t>
    </r>
    <r>
      <rPr>
        <b/>
        <sz val="12"/>
        <color rgb="FF002060"/>
        <rFont val="Calibri"/>
        <family val="2"/>
        <scheme val="minor"/>
      </rPr>
      <t>@gmail.com</t>
    </r>
    <r>
      <rPr>
        <b/>
        <i/>
        <sz val="12"/>
        <color rgb="FF002060"/>
        <rFont val="Times New Roman"/>
        <family val="1"/>
      </rPr>
      <t xml:space="preserve"> </t>
    </r>
    <r>
      <rPr>
        <b/>
        <sz val="14"/>
        <color rgb="FF002060"/>
        <rFont val="DevLys 010"/>
      </rPr>
      <t>ij bZesy djsaA</t>
    </r>
  </si>
  <si>
    <t>JPRGXXXXC</t>
  </si>
  <si>
    <t>XXXXXX XXXXX</t>
  </si>
  <si>
    <t>TEACHER</t>
  </si>
  <si>
    <t>XXXXXXX</t>
  </si>
  <si>
    <t>RJALXXXXXXXXXXXX</t>
  </si>
  <si>
    <t>98XXXXXXXXXX</t>
  </si>
  <si>
    <t>Principal,MGGS PUR(Kotkasim)Khairthal-Tijara</t>
  </si>
  <si>
    <t>AAAAAXXXXA</t>
  </si>
  <si>
    <r>
      <t xml:space="preserve">vk;dj x.kuk izi= o"kZ </t>
    </r>
    <r>
      <rPr>
        <b/>
        <sz val="16"/>
        <color rgb="FFFF66CC"/>
        <rFont val="Calibri"/>
        <family val="2"/>
        <scheme val="minor"/>
      </rPr>
      <t>2024-25</t>
    </r>
    <r>
      <rPr>
        <b/>
        <sz val="18"/>
        <color rgb="FFFF66CC"/>
        <rFont val="DevLys 010"/>
      </rPr>
      <t xml:space="preserve"> ¼dj fu/kkZj.k o"kZ </t>
    </r>
    <r>
      <rPr>
        <b/>
        <sz val="16"/>
        <color rgb="FFFF66CC"/>
        <rFont val="Calibri"/>
        <family val="2"/>
        <scheme val="minor"/>
      </rPr>
      <t>2025-26</t>
    </r>
    <r>
      <rPr>
        <b/>
        <sz val="18"/>
        <color rgb="FFFF66CC"/>
        <rFont val="DevLys 010"/>
      </rPr>
      <t>½</t>
    </r>
  </si>
  <si>
    <r>
      <t>vk; %  o"kZ&amp;</t>
    </r>
    <r>
      <rPr>
        <sz val="10"/>
        <color rgb="FF002060"/>
        <rFont val="Calibri"/>
        <family val="2"/>
        <scheme val="minor"/>
      </rPr>
      <t xml:space="preserve"> 2024-25</t>
    </r>
    <r>
      <rPr>
        <sz val="12"/>
        <color rgb="FF002060"/>
        <rFont val="DevLys 010"/>
      </rPr>
      <t xml:space="preserve"> esa izkIr dqy osru ¼dj ;ksX; lqfo/kkvksa ds eqY; lfgr ½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</si>
  <si>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75</t>
    </r>
    <r>
      <rPr>
        <sz val="10"/>
        <color rgb="FF002060"/>
        <rFont val="Calibri"/>
        <family val="2"/>
        <scheme val="minor"/>
      </rPr>
      <t>,000</t>
    </r>
    <r>
      <rPr>
        <sz val="12"/>
        <color rgb="FF002060"/>
        <rFont val="DevLys 010"/>
      </rPr>
      <t xml:space="preserve"> ¼vf/kdre½ /kkjk </t>
    </r>
    <r>
      <rPr>
        <sz val="10"/>
        <color rgb="FF002060"/>
        <rFont val="Calibri"/>
        <family val="2"/>
        <scheme val="minor"/>
      </rPr>
      <t>16 (ia)</t>
    </r>
  </si>
  <si>
    <t>3,00,001-7,00,000</t>
  </si>
  <si>
    <t>7,00,001-10,00,000</t>
  </si>
  <si>
    <t>10,00,001 - 12,00,000</t>
  </si>
  <si>
    <r>
      <t xml:space="preserve">flrEcj </t>
    </r>
    <r>
      <rPr>
        <b/>
        <sz val="10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rd  :i;s</t>
    </r>
  </si>
  <si>
    <r>
      <t xml:space="preserve">vDVwcj ls fnlEcj
</t>
    </r>
    <r>
      <rPr>
        <b/>
        <sz val="10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</si>
  <si>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0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</si>
  <si>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0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</si>
  <si>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 xml:space="preserve">vk;dj x.kuk izi= o"kZ </t>
    </r>
    <r>
      <rPr>
        <b/>
        <sz val="16"/>
        <color rgb="FFC00000"/>
        <rFont val="Calibri"/>
        <family val="2"/>
        <scheme val="minor"/>
      </rPr>
      <t>2024-25</t>
    </r>
    <r>
      <rPr>
        <b/>
        <sz val="18"/>
        <color rgb="FFC00000"/>
        <rFont val="DevLys 010"/>
      </rPr>
      <t xml:space="preserve"> ¼dj fu/kkZj.k o"kZ </t>
    </r>
    <r>
      <rPr>
        <b/>
        <sz val="16"/>
        <color rgb="FFC00000"/>
        <rFont val="Calibri"/>
        <family val="2"/>
        <scheme val="minor"/>
      </rPr>
      <t>2025-26</t>
    </r>
    <r>
      <rPr>
        <b/>
        <sz val="18"/>
        <color rgb="FFC00000"/>
        <rFont val="DevLys 010"/>
      </rPr>
      <t>½</t>
    </r>
  </si>
  <si>
    <r>
      <t>vk; %  o"kZ&amp;</t>
    </r>
    <r>
      <rPr>
        <sz val="10"/>
        <color rgb="FF002060"/>
        <rFont val="Calibri"/>
        <family val="2"/>
        <scheme val="minor"/>
      </rPr>
      <t>2024-25</t>
    </r>
    <r>
      <rPr>
        <sz val="12"/>
        <color rgb="FF002060"/>
        <rFont val="DevLys 010"/>
      </rPr>
      <t xml:space="preserve"> esa izkIr dqy osru ¼ dj ;ksX; lqfo/kkvksa ds eqY; lfgr ½</t>
    </r>
  </si>
  <si>
    <r>
      <t xml:space="preserve">flrEcj </t>
    </r>
    <r>
      <rPr>
        <b/>
        <sz val="11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rd  :i;s</t>
    </r>
  </si>
  <si>
    <r>
      <t xml:space="preserve">vDVwcj ls fnlEcj
</t>
    </r>
    <r>
      <rPr>
        <b/>
        <sz val="11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</si>
  <si>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1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</si>
  <si>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1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</si>
  <si>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 xml:space="preserve">25- ljdkjh isa'ku ;kstuk esa deZpkjh dk va'knku </t>
    </r>
    <r>
      <rPr>
        <sz val="10"/>
        <color rgb="FFFF0000"/>
        <rFont val="DevLys 010"/>
      </rPr>
      <t xml:space="preserve">vf/kdre osru dk </t>
    </r>
    <r>
      <rPr>
        <sz val="10"/>
        <color rgb="FFFF0000"/>
        <rFont val="Times New Roman"/>
        <family val="1"/>
      </rPr>
      <t>10/14%</t>
    </r>
    <r>
      <rPr>
        <sz val="10"/>
        <color rgb="FFFF0000"/>
        <rFont val="DevLys 010"/>
      </rPr>
      <t xml:space="preserve"> /kkjk </t>
    </r>
    <r>
      <rPr>
        <sz val="10"/>
        <color rgb="FFFF0000"/>
        <rFont val="Times New Roman"/>
        <family val="1"/>
      </rPr>
      <t>80CCD(1)</t>
    </r>
  </si>
  <si>
    <r>
      <t xml:space="preserve">D;k vki </t>
    </r>
    <r>
      <rPr>
        <b/>
        <sz val="14"/>
        <color rgb="FF0000FF"/>
        <rFont val="Calibri"/>
        <family val="2"/>
      </rPr>
      <t>GPF2004</t>
    </r>
    <r>
      <rPr>
        <b/>
        <sz val="12"/>
        <color rgb="FF0000FF"/>
        <rFont val="Calibri"/>
        <family val="2"/>
        <scheme val="minor"/>
      </rPr>
      <t xml:space="preserve"> Employee </t>
    </r>
    <r>
      <rPr>
        <b/>
        <sz val="14"/>
        <color rgb="FF0000FF"/>
        <rFont val="DevLys 010"/>
      </rPr>
      <t>gS \</t>
    </r>
  </si>
  <si>
    <t>D;k vkius fofÙk; o"kZ 2024&amp;25 esa lefZiZr fy;k gS \</t>
  </si>
  <si>
    <t>ekpZ 2024 dk ewy osru %</t>
  </si>
  <si>
    <t>GPF /GPF2004 No. :</t>
  </si>
  <si>
    <t xml:space="preserve">Rate of HRA in March 24 : </t>
  </si>
  <si>
    <r>
      <t xml:space="preserve">vk;dj x.kuk izi= foÙkh; o"kZ  </t>
    </r>
    <r>
      <rPr>
        <b/>
        <sz val="18"/>
        <color rgb="FF00B0F0"/>
        <rFont val="Calibri"/>
        <family val="2"/>
        <scheme val="minor"/>
      </rPr>
      <t>2024-25</t>
    </r>
    <r>
      <rPr>
        <b/>
        <sz val="20"/>
        <color rgb="FF00B0F0"/>
        <rFont val="DevLys 010"/>
      </rPr>
      <t xml:space="preserve"> ¼dj fu/kkZj.k o"kZ </t>
    </r>
    <r>
      <rPr>
        <b/>
        <sz val="18"/>
        <color rgb="FF00B0F0"/>
        <rFont val="Calibri"/>
        <family val="2"/>
        <scheme val="minor"/>
      </rPr>
      <t>2025-26</t>
    </r>
    <r>
      <rPr>
        <b/>
        <sz val="20"/>
        <color rgb="FF00B0F0"/>
        <rFont val="DevLys 010"/>
      </rPr>
      <t xml:space="preserve">½ </t>
    </r>
    <r>
      <rPr>
        <b/>
        <sz val="16"/>
        <color rgb="FF00B0F0"/>
        <rFont val="Calibri"/>
        <family val="2"/>
        <scheme val="minor"/>
      </rPr>
      <t xml:space="preserve">MS Excel Utility </t>
    </r>
  </si>
  <si>
    <r>
      <rPr>
        <sz val="10"/>
        <color rgb="FFFF0000"/>
        <rFont val="Arial"/>
        <family val="2"/>
      </rPr>
      <t>(B)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DevLys 010"/>
      </rPr>
      <t xml:space="preserve">?kVkb;s&amp; /kkjk </t>
    </r>
    <r>
      <rPr>
        <sz val="10"/>
        <color rgb="FFFF0000"/>
        <rFont val="Calibri"/>
        <family val="2"/>
        <scheme val="minor"/>
      </rPr>
      <t>80CCD(2)</t>
    </r>
    <r>
      <rPr>
        <sz val="12"/>
        <color rgb="FFFF0000"/>
        <rFont val="DevLys 010"/>
      </rPr>
      <t xml:space="preserve"> fu;ksDrk }kjk isa'ku va'knku dh jkf'k ¼vf/kdre osru dk 1</t>
    </r>
    <r>
      <rPr>
        <sz val="10"/>
        <color rgb="FFFF0000"/>
        <rFont val="Calibri"/>
        <family val="2"/>
        <scheme val="minor"/>
      </rPr>
      <t>0/14</t>
    </r>
    <r>
      <rPr>
        <sz val="9"/>
        <color rgb="FFFF0000"/>
        <rFont val="Arial"/>
        <family val="2"/>
      </rPr>
      <t>%</t>
    </r>
    <r>
      <rPr>
        <sz val="12"/>
        <color rgb="FFFF0000"/>
        <rFont val="Arial"/>
        <family val="2"/>
      </rPr>
      <t xml:space="preserve">) </t>
    </r>
    <r>
      <rPr>
        <sz val="12"/>
        <color rgb="FFFF0000"/>
        <rFont val="DevLys 010"/>
      </rPr>
      <t>i`Fkd ls NwV</t>
    </r>
  </si>
  <si>
    <r>
      <rPr>
        <sz val="10"/>
        <color rgb="FF002060"/>
        <rFont val="Calibri"/>
        <family val="2"/>
        <scheme val="minor"/>
      </rPr>
      <t>(B)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?kVkb;s&amp; /kkjk </t>
    </r>
    <r>
      <rPr>
        <sz val="10"/>
        <color rgb="FF002060"/>
        <rFont val="Calibri"/>
        <family val="2"/>
        <scheme val="minor"/>
      </rPr>
      <t>80CCD(2)</t>
    </r>
    <r>
      <rPr>
        <sz val="12"/>
        <color rgb="FF002060"/>
        <rFont val="DevLys 010"/>
      </rPr>
      <t xml:space="preserve"> fu;ksDrk }kjk isa'ku va'knku dh jkf'k ¼vf/kdre osru dk 10</t>
    </r>
    <r>
      <rPr>
        <sz val="12"/>
        <color rgb="FF002060"/>
        <rFont val="Calibri"/>
        <family val="2"/>
      </rPr>
      <t>/</t>
    </r>
    <r>
      <rPr>
        <sz val="12"/>
        <color rgb="FF002060"/>
        <rFont val="DevLys 010"/>
      </rPr>
      <t>14</t>
    </r>
    <r>
      <rPr>
        <sz val="9"/>
        <color rgb="FF002060"/>
        <rFont val="Arial"/>
        <family val="2"/>
      </rPr>
      <t>%</t>
    </r>
    <r>
      <rPr>
        <sz val="12"/>
        <color rgb="FF002060"/>
        <rFont val="Arial"/>
        <family val="2"/>
      </rPr>
      <t xml:space="preserve">) </t>
    </r>
    <r>
      <rPr>
        <sz val="12"/>
        <color rgb="FF002060"/>
        <rFont val="DevLys 010"/>
      </rPr>
      <t>i`Fkd ls NwV</t>
    </r>
  </si>
  <si>
    <t>Salary and Deduction Detail for FY : 2024-25</t>
  </si>
  <si>
    <t>Bonus
2023-24</t>
  </si>
  <si>
    <t>DA Arrear 1/24 to 2/24</t>
  </si>
  <si>
    <r>
      <t xml:space="preserve">3- /kkjk </t>
    </r>
    <r>
      <rPr>
        <sz val="10"/>
        <color rgb="FF002060"/>
        <rFont val="Calibri"/>
        <family val="2"/>
      </rPr>
      <t>80DDB</t>
    </r>
    <r>
      <rPr>
        <sz val="12"/>
        <color rgb="FF002060"/>
        <rFont val="DevLys 010"/>
      </rPr>
      <t xml:space="preserve"> fof'k"V jksaxksa ds mipkj gsrq dVkSrh </t>
    </r>
    <r>
      <rPr>
        <sz val="11"/>
        <color rgb="FF002060"/>
        <rFont val="DevLys 010"/>
      </rPr>
      <t>¼vf/kdre : 40000] lhfu;j flVhtu gsrq : 100000½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</si>
  <si>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fpfdRlk chek izhfe;e </t>
    </r>
    <r>
      <rPr>
        <sz val="11"/>
        <color rgb="FF002060"/>
        <rFont val="DevLys 010"/>
      </rPr>
      <t xml:space="preserve">¼Lo;a]ifr@iRuh o cPpksa ds fy, : </t>
    </r>
    <r>
      <rPr>
        <sz val="11"/>
        <color rgb="FF002060"/>
        <rFont val="Calibri"/>
        <family val="2"/>
        <scheme val="minor"/>
      </rPr>
      <t>25000</t>
    </r>
    <r>
      <rPr>
        <sz val="11"/>
        <color rgb="FF002060"/>
        <rFont val="DevLys 010"/>
      </rPr>
      <t xml:space="preserve">] ekrk&amp;firk ds fy, : </t>
    </r>
    <r>
      <rPr>
        <sz val="11"/>
        <color rgb="FF002060"/>
        <rFont val="Calibri"/>
        <family val="2"/>
        <scheme val="minor"/>
      </rPr>
      <t xml:space="preserve">25,000 </t>
    </r>
    <r>
      <rPr>
        <sz val="11"/>
        <color rgb="FF002060"/>
        <rFont val="DevLys 010"/>
      </rPr>
      <t xml:space="preserve">lhfu;j flVhtu : </t>
    </r>
    <r>
      <rPr>
        <sz val="11"/>
        <color rgb="FF002060"/>
        <rFont val="Calibri"/>
        <family val="2"/>
        <scheme val="minor"/>
      </rPr>
      <t>50,000</t>
    </r>
    <r>
      <rPr>
        <sz val="11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</si>
  <si>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80DDB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fof'k"V jksaxksa ds mipkj gsrq dVkSrh ¼vf/kdre : 40000] lhfu;j flVhtu gsrq : 100000½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</si>
  <si>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,</t>
    </r>
    <r>
      <rPr>
        <sz val="12"/>
        <color rgb="FF002060"/>
        <rFont val="DevLys 010"/>
      </rPr>
      <t xml:space="preserve">fpfdRlk chek izhfe;e </t>
    </r>
    <r>
      <rPr>
        <sz val="11"/>
        <color rgb="FF002060"/>
        <rFont val="DevLys 010"/>
      </rPr>
      <t xml:space="preserve">¼Lo;a]ifr@iRuh o cPpksa ds fy, : </t>
    </r>
    <r>
      <rPr>
        <sz val="11"/>
        <color rgb="FF002060"/>
        <rFont val="Calibri"/>
        <family val="2"/>
        <scheme val="minor"/>
      </rPr>
      <t>25000</t>
    </r>
    <r>
      <rPr>
        <sz val="11"/>
        <color rgb="FF002060"/>
        <rFont val="DevLys 010"/>
      </rPr>
      <t xml:space="preserve">] ekrk&amp;firk ds fy, : </t>
    </r>
    <r>
      <rPr>
        <sz val="11"/>
        <color rgb="FF002060"/>
        <rFont val="Calibri"/>
        <family val="2"/>
        <scheme val="minor"/>
      </rPr>
      <t>25000</t>
    </r>
    <r>
      <rPr>
        <sz val="11"/>
        <color rgb="FF002060"/>
        <rFont val="DevLys 010"/>
      </rPr>
      <t xml:space="preserve">]lhfu;j flVhtu : </t>
    </r>
    <r>
      <rPr>
        <sz val="11"/>
        <color rgb="FF002060"/>
        <rFont val="Calibri"/>
        <family val="2"/>
        <scheme val="minor"/>
      </rPr>
      <t>50000</t>
    </r>
    <r>
      <rPr>
        <sz val="11"/>
        <color rgb="FF002060"/>
        <rFont val="DevLys 010"/>
      </rPr>
      <t>½</t>
    </r>
  </si>
  <si>
    <r>
      <t xml:space="preserve">2- /kkjk </t>
    </r>
    <r>
      <rPr>
        <sz val="10"/>
        <color rgb="FF002060"/>
        <rFont val="Calibri"/>
        <family val="2"/>
        <scheme val="minor"/>
      </rPr>
      <t>80DD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¼vf/kdre </t>
    </r>
    <r>
      <rPr>
        <sz val="11"/>
        <color rgb="FF002060"/>
        <rFont val="Calibri"/>
        <family val="2"/>
        <scheme val="minor"/>
      </rPr>
      <t>75,000</t>
    </r>
    <r>
      <rPr>
        <sz val="12"/>
        <color rgb="FF002060"/>
        <rFont val="DevLys 010"/>
      </rPr>
      <t xml:space="preserve"> rFkk </t>
    </r>
    <r>
      <rPr>
        <sz val="12"/>
        <color rgb="FF002060"/>
        <rFont val="Times New Roman"/>
        <family val="1"/>
      </rPr>
      <t xml:space="preserve">80% </t>
    </r>
    <r>
      <rPr>
        <sz val="12"/>
        <color rgb="FF002060"/>
        <rFont val="DevLys 010"/>
      </rPr>
      <t xml:space="preserve">;k vf/kd fodykaxrk </t>
    </r>
    <r>
      <rPr>
        <sz val="11"/>
        <color rgb="FF002060"/>
        <rFont val="Calibri"/>
        <family val="2"/>
        <scheme val="minor"/>
      </rPr>
      <t>125,000</t>
    </r>
    <r>
      <rPr>
        <sz val="11"/>
        <color rgb="FF002060"/>
        <rFont val="DevLys 010"/>
      </rPr>
      <t>½</t>
    </r>
  </si>
  <si>
    <t>Surrender
2024-25</t>
  </si>
  <si>
    <r>
      <rPr>
        <b/>
        <sz val="12"/>
        <color rgb="FF002060"/>
        <rFont val="DevLys 010"/>
      </rPr>
      <t>¼2½</t>
    </r>
    <r>
      <rPr>
        <sz val="12"/>
        <color rgb="FF002060"/>
        <rFont val="DevLys 010"/>
      </rPr>
      <t xml:space="preserve"> NwV ?kkjk </t>
    </r>
    <r>
      <rPr>
        <sz val="10"/>
        <color rgb="FF002060"/>
        <rFont val="Calibri"/>
        <family val="2"/>
        <scheme val="minor"/>
      </rPr>
      <t>87(A)</t>
    </r>
    <r>
      <rPr>
        <sz val="12"/>
        <color rgb="FF002060"/>
        <rFont val="DevLys 010"/>
      </rPr>
      <t xml:space="preserve"> ¼3 yk[k ls 7 yk[k rd dh dj ;ksX; vk; ij vk;dj dh NwV vf/kdre :- 250</t>
    </r>
    <r>
      <rPr>
        <sz val="10"/>
        <color rgb="FF002060"/>
        <rFont val="Calibri"/>
        <family val="2"/>
        <scheme val="minor"/>
      </rPr>
      <t>00</t>
    </r>
    <r>
      <rPr>
        <sz val="12"/>
        <color rgb="FF002060"/>
        <rFont val="DevLys 010"/>
      </rPr>
      <t xml:space="preserve"> rd½                </t>
    </r>
    <r>
      <rPr>
        <sz val="12"/>
        <color rgb="FF002060"/>
        <rFont val="Calibri"/>
        <family val="2"/>
        <scheme val="minor"/>
      </rPr>
      <t xml:space="preserve">                     /  Marginal relief benefit under section 115BAC(1A)</t>
    </r>
  </si>
  <si>
    <t>lHkh lsy HkjsaA</t>
  </si>
  <si>
    <t>DA Arrear 7/24 to 10/24</t>
  </si>
  <si>
    <r>
      <rPr>
        <b/>
        <sz val="16"/>
        <rFont val="DevLys 010"/>
      </rPr>
      <t>;g odZcqd</t>
    </r>
    <r>
      <rPr>
        <b/>
        <i/>
        <sz val="14"/>
        <rFont val="Times New Roman"/>
        <family val="1"/>
      </rPr>
      <t xml:space="preserve"> </t>
    </r>
    <r>
      <rPr>
        <b/>
        <i/>
        <sz val="14"/>
        <color rgb="FFC00000"/>
        <rFont val="Times New Roman"/>
        <family val="1"/>
      </rPr>
      <t>www.gurusevika.in</t>
    </r>
    <r>
      <rPr>
        <b/>
        <i/>
        <sz val="14"/>
        <color theme="9" tint="-0.499984740745262"/>
        <rFont val="Times New Roman"/>
        <family val="1"/>
      </rPr>
      <t xml:space="preserve"> </t>
    </r>
    <r>
      <rPr>
        <b/>
        <sz val="16"/>
        <rFont val="DevLys 010"/>
      </rPr>
      <t>ij miyC/k gSA</t>
    </r>
    <r>
      <rPr>
        <b/>
        <sz val="16"/>
        <color rgb="FF0000FF"/>
        <rFont val="DevLys 010"/>
      </rPr>
      <t xml:space="preserve">
</t>
    </r>
    <r>
      <rPr>
        <b/>
        <sz val="16"/>
        <color rgb="FF0000FF"/>
        <rFont val="Calibri"/>
        <family val="2"/>
        <scheme val="minor"/>
      </rPr>
      <t>CREATED BY :- RAKESH KUMAR SAINI TEACHER MGGS PUR(KOTKASIM)KHAIRTHAL-TIJARA</t>
    </r>
    <r>
      <rPr>
        <b/>
        <sz val="16"/>
        <color rgb="FF0000FF"/>
        <rFont val="DevLys 010"/>
      </rPr>
      <t xml:space="preserve">
</t>
    </r>
    <r>
      <rPr>
        <b/>
        <sz val="14"/>
        <rFont val="DevLys 010"/>
      </rPr>
      <t xml:space="preserve">fdlh Hkh izdkj dh rduhdh leL;k@lq&gt;ko ds fy, bZesy djsa&amp; </t>
    </r>
    <r>
      <rPr>
        <b/>
        <sz val="14"/>
        <rFont val="Calibri"/>
        <family val="2"/>
        <scheme val="minor"/>
      </rPr>
      <t>rksaini0347</t>
    </r>
    <r>
      <rPr>
        <b/>
        <i/>
        <sz val="14"/>
        <rFont val="Times New Roman"/>
        <family val="1"/>
      </rPr>
      <t xml:space="preserve">@gmail.com 
</t>
    </r>
  </si>
  <si>
    <r>
      <t>;g odZcqd</t>
    </r>
    <r>
      <rPr>
        <b/>
        <i/>
        <sz val="14"/>
        <color rgb="FFFF0000"/>
        <rFont val="Calibri"/>
        <family val="2"/>
        <scheme val="minor"/>
      </rPr>
      <t xml:space="preserve"> www.gurusevika.in</t>
    </r>
    <r>
      <rPr>
        <b/>
        <sz val="14"/>
        <rFont val="DevLys 010"/>
      </rPr>
      <t xml:space="preserve"> ij miyC/k gSA</t>
    </r>
    <r>
      <rPr>
        <b/>
        <sz val="16"/>
        <rFont val="DevLys 010"/>
      </rPr>
      <t xml:space="preserve"> </t>
    </r>
    <r>
      <rPr>
        <b/>
        <sz val="14"/>
        <rFont val="DevLys 010"/>
      </rPr>
      <t xml:space="preserve">
</t>
    </r>
    <r>
      <rPr>
        <b/>
        <sz val="14"/>
        <color rgb="FF0000FF"/>
        <rFont val="DevLys 010"/>
      </rPr>
      <t xml:space="preserve">fdlh Hkh izdkj dh rduhdh leL;k@lq&gt;ko ds fy, bZesy djsa&amp; </t>
    </r>
    <r>
      <rPr>
        <b/>
        <sz val="14"/>
        <color rgb="FF0000FF"/>
        <rFont val="Calibri"/>
        <family val="2"/>
        <scheme val="minor"/>
      </rPr>
      <t>rksaini0347@gmail.com</t>
    </r>
    <r>
      <rPr>
        <b/>
        <sz val="14"/>
        <color rgb="FF0000FF"/>
        <rFont val="DevLys 010"/>
      </rPr>
      <t xml:space="preserve"> </t>
    </r>
  </si>
  <si>
    <t>www.gurusevika.in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</si>
</sst>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₹&quot;\ * #,##0_ ;_ &quot;₹&quot;\ * \-#,##0_ ;_ &quot;₹&quot;\ * &quot;-&quot;_ ;_ @_ "/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mmm/yyyy"/>
    <numFmt numFmtId="166" formatCode="#,##0_ ;\-#,##0\ "/>
    <numFmt numFmtId="167" formatCode="0;\-0;;@"/>
    <numFmt numFmtId="168" formatCode="_(* #,##0_);_(* \(#,##0\);_(* &quot;-&quot;??_);_(@_)"/>
    <numFmt numFmtId="169" formatCode="&quot;₹&quot;\ #,##0"/>
    <numFmt numFmtId="170" formatCode="_ &quot;₹&quot;\ * #,##0_ ;_ &quot;₹&quot;\ * \-#,##0_ ;_ &quot;₹&quot;\ * &quot;-&quot;??_ ;_ @_ "/>
  </numFmts>
  <fonts count="183" x14ac:knownFonts="1">
    <font>
      <sz val="10"/>
      <name val="Arial"/>
    </font>
    <font>
      <sz val="12"/>
      <name val="DevLys 010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b/>
      <sz val="10"/>
      <name val="DevLys 010"/>
    </font>
    <font>
      <sz val="10"/>
      <name val="DevLys 010"/>
    </font>
    <font>
      <sz val="12"/>
      <name val="Times New Roman"/>
      <family val="1"/>
    </font>
    <font>
      <b/>
      <sz val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sz val="16"/>
      <color theme="0"/>
      <name val="DevLys 010"/>
    </font>
    <font>
      <sz val="13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sz val="16"/>
      <name val="DevLys 010"/>
    </font>
    <font>
      <b/>
      <sz val="16"/>
      <name val="Times New Roman"/>
      <family val="1"/>
    </font>
    <font>
      <sz val="15"/>
      <name val="DevLys 010"/>
    </font>
    <font>
      <sz val="13"/>
      <name val="Calibri"/>
      <family val="2"/>
      <scheme val="minor"/>
    </font>
    <font>
      <b/>
      <sz val="14"/>
      <name val="DevLys 010"/>
    </font>
    <font>
      <b/>
      <sz val="10"/>
      <color rgb="FF0000FF"/>
      <name val="Calibri"/>
      <family val="2"/>
      <scheme val="minor"/>
    </font>
    <font>
      <sz val="19"/>
      <name val="Times New Roman"/>
      <family val="1"/>
    </font>
    <font>
      <b/>
      <sz val="11"/>
      <name val="DevLys 010"/>
    </font>
    <font>
      <sz val="18"/>
      <color theme="0"/>
      <name val="DevLys 010"/>
    </font>
    <font>
      <sz val="14"/>
      <color theme="0"/>
      <name val="Calibri"/>
      <family val="2"/>
      <scheme val="minor"/>
    </font>
    <font>
      <sz val="14"/>
      <name val="DevLys 010"/>
    </font>
    <font>
      <sz val="13"/>
      <name val="DevLys 010"/>
    </font>
    <font>
      <sz val="13"/>
      <name val="Times New Roman"/>
      <family val="1"/>
    </font>
    <font>
      <b/>
      <i/>
      <sz val="14"/>
      <name val="Times New Roman"/>
      <family val="1"/>
    </font>
    <font>
      <b/>
      <sz val="16"/>
      <color rgb="FF0000FF"/>
      <name val="DevLys 010"/>
    </font>
    <font>
      <b/>
      <sz val="14"/>
      <color rgb="FF0000FF"/>
      <name val="DevLys 010"/>
    </font>
    <font>
      <b/>
      <sz val="11"/>
      <name val="Calibri"/>
      <family val="2"/>
      <scheme val="minor"/>
    </font>
    <font>
      <b/>
      <i/>
      <sz val="10"/>
      <color theme="5" tint="-0.249977111117893"/>
      <name val="Times New Roman"/>
      <family val="1"/>
    </font>
    <font>
      <b/>
      <sz val="16"/>
      <name val="DevLys 010"/>
    </font>
    <font>
      <sz val="10"/>
      <name val="Times New Roman"/>
      <family val="1"/>
    </font>
    <font>
      <sz val="11"/>
      <name val="Times New Roman"/>
      <family val="1"/>
    </font>
    <font>
      <b/>
      <sz val="12"/>
      <color rgb="FF0000FF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8"/>
      <color rgb="FFFF0000"/>
      <name val="DevLys 010"/>
    </font>
    <font>
      <b/>
      <sz val="13"/>
      <name val="Calibri"/>
      <family val="2"/>
      <scheme val="minor"/>
    </font>
    <font>
      <b/>
      <i/>
      <sz val="14"/>
      <color rgb="FFFF0000"/>
      <name val="Times New Roman"/>
      <family val="1"/>
    </font>
    <font>
      <i/>
      <sz val="10"/>
      <name val="Arial"/>
      <family val="2"/>
    </font>
    <font>
      <i/>
      <sz val="14"/>
      <name val="DevLys 010"/>
    </font>
    <font>
      <sz val="10"/>
      <color theme="4" tint="-0.249977111117893"/>
      <name val="Arial"/>
      <family val="2"/>
    </font>
    <font>
      <b/>
      <i/>
      <sz val="14"/>
      <color theme="9" tint="-0.499984740745262"/>
      <name val="Times New Roman"/>
      <family val="1"/>
    </font>
    <font>
      <b/>
      <i/>
      <sz val="14"/>
      <color rgb="FFC00000"/>
      <name val="Times New Roman"/>
      <family val="1"/>
    </font>
    <font>
      <b/>
      <sz val="14"/>
      <color rgb="FF7030A0"/>
      <name val="DevLys 010"/>
    </font>
    <font>
      <b/>
      <sz val="12"/>
      <color rgb="FF7030A0"/>
      <name val="Calibri"/>
      <family val="2"/>
      <scheme val="minor"/>
    </font>
    <font>
      <sz val="14"/>
      <name val="DevLys 010"/>
      <family val="2"/>
    </font>
    <font>
      <b/>
      <sz val="18"/>
      <color rgb="FF0000FF"/>
      <name val="DevLys 010"/>
    </font>
    <font>
      <b/>
      <sz val="13"/>
      <color rgb="FF0000FF"/>
      <name val="Times New Roman"/>
      <family val="1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9"/>
      <name val="DevLys 010"/>
    </font>
    <font>
      <sz val="8"/>
      <name val="Arial"/>
      <family val="2"/>
    </font>
    <font>
      <b/>
      <sz val="22"/>
      <color rgb="FFC00000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9"/>
      <color rgb="FF002060"/>
      <name val="Times New Roman"/>
      <family val="1"/>
    </font>
    <font>
      <b/>
      <sz val="22"/>
      <color rgb="FFC00000"/>
      <name val="Times New Roman"/>
      <family val="1"/>
    </font>
    <font>
      <b/>
      <sz val="12"/>
      <color theme="0"/>
      <name val="Calibri"/>
      <family val="2"/>
      <scheme val="minor"/>
    </font>
    <font>
      <b/>
      <sz val="20"/>
      <color rgb="FF16365C"/>
      <name val="Calibri"/>
      <family val="2"/>
      <scheme val="minor"/>
    </font>
    <font>
      <sz val="9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u/>
      <sz val="14"/>
      <color rgb="FF002060"/>
      <name val="Calibri"/>
      <family val="2"/>
      <scheme val="minor"/>
    </font>
    <font>
      <b/>
      <sz val="14"/>
      <color rgb="FF0066CC"/>
      <name val="Calibri"/>
      <family val="2"/>
      <scheme val="minor"/>
    </font>
    <font>
      <b/>
      <i/>
      <sz val="11"/>
      <color rgb="FF0066CC"/>
      <name val="Calibri"/>
      <family val="2"/>
      <scheme val="minor"/>
    </font>
    <font>
      <b/>
      <sz val="11"/>
      <color rgb="FF0066CC"/>
      <name val="Calibri"/>
      <family val="2"/>
      <scheme val="minor"/>
    </font>
    <font>
      <b/>
      <sz val="12"/>
      <color rgb="FF0066CC"/>
      <name val="Calibri"/>
      <family val="2"/>
      <scheme val="minor"/>
    </font>
    <font>
      <b/>
      <sz val="11"/>
      <color rgb="FF7030A0"/>
      <name val="Times New Roman"/>
      <family val="1"/>
    </font>
    <font>
      <b/>
      <sz val="12"/>
      <color rgb="FF002060"/>
      <name val="DevLys 010"/>
    </font>
    <font>
      <b/>
      <sz val="12"/>
      <color rgb="FF002060"/>
      <name val="Calibri"/>
      <family val="2"/>
      <scheme val="minor"/>
    </font>
    <font>
      <sz val="12"/>
      <color rgb="FF002060"/>
      <name val="DevLys 010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2"/>
      <color rgb="FF002060"/>
      <name val="Times New Roman"/>
      <family val="1"/>
    </font>
    <font>
      <sz val="12"/>
      <color rgb="FF002060"/>
      <name val="Arial"/>
      <family val="2"/>
    </font>
    <font>
      <b/>
      <sz val="11"/>
      <color rgb="FF002060"/>
      <name val="DevLys 010"/>
    </font>
    <font>
      <sz val="11"/>
      <color rgb="FF002060"/>
      <name val="Calibri"/>
      <family val="2"/>
      <scheme val="minor"/>
    </font>
    <font>
      <sz val="11"/>
      <color rgb="FF002060"/>
      <name val="DevLys 010"/>
    </font>
    <font>
      <b/>
      <sz val="11"/>
      <color rgb="FF0066CC"/>
      <name val="DevLys 010"/>
    </font>
    <font>
      <b/>
      <sz val="12"/>
      <color rgb="FF0066CC"/>
      <name val="DevLys 010"/>
    </font>
    <font>
      <b/>
      <sz val="10"/>
      <color rgb="FF0066CC"/>
      <name val="Arial"/>
      <family val="2"/>
    </font>
    <font>
      <b/>
      <sz val="10"/>
      <color rgb="FF0066CC"/>
      <name val="Calibri"/>
      <family val="2"/>
      <scheme val="minor"/>
    </font>
    <font>
      <b/>
      <sz val="12"/>
      <color rgb="FF0066CC"/>
      <name val="Arial"/>
      <family val="2"/>
    </font>
    <font>
      <sz val="9"/>
      <color rgb="FF002060"/>
      <name val="Arial"/>
      <family val="2"/>
    </font>
    <font>
      <sz val="12"/>
      <color rgb="FF002060"/>
      <name val="Calibri"/>
      <family val="2"/>
      <scheme val="minor"/>
    </font>
    <font>
      <sz val="10"/>
      <color rgb="FF002060"/>
      <name val="Times New Roman"/>
      <family val="1"/>
    </font>
    <font>
      <sz val="10"/>
      <color rgb="FF002060"/>
      <name val="DevLys 010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1"/>
      <color rgb="FF0066CC"/>
      <name val="DevLys 010"/>
      <family val="2"/>
    </font>
    <font>
      <sz val="11"/>
      <color rgb="FF002060"/>
      <name val="Arial"/>
      <family val="2"/>
    </font>
    <font>
      <b/>
      <sz val="12"/>
      <color rgb="FFFF0000"/>
      <name val="DevLys 010"/>
    </font>
    <font>
      <b/>
      <sz val="12"/>
      <color rgb="FFC00000"/>
      <name val="DevLys 010"/>
    </font>
    <font>
      <b/>
      <sz val="11"/>
      <color rgb="FFC00000"/>
      <name val="Calibri"/>
      <family val="2"/>
      <scheme val="minor"/>
    </font>
    <font>
      <b/>
      <sz val="11"/>
      <color rgb="FF002060"/>
      <name val="Times New Roman"/>
      <family val="1"/>
    </font>
    <font>
      <b/>
      <sz val="10"/>
      <color rgb="FF002060"/>
      <name val="Arial"/>
      <family val="2"/>
    </font>
    <font>
      <b/>
      <sz val="12"/>
      <color rgb="FF002060"/>
      <name val="Times New Roman"/>
      <family val="1"/>
    </font>
    <font>
      <b/>
      <sz val="12"/>
      <color rgb="FF002060"/>
      <name val="Arial"/>
      <family val="2"/>
    </font>
    <font>
      <b/>
      <sz val="14"/>
      <color rgb="FF0066CC"/>
      <name val="DevLys 010"/>
    </font>
    <font>
      <sz val="10"/>
      <color rgb="FF7030A0"/>
      <name val="Arial"/>
      <family val="2"/>
    </font>
    <font>
      <b/>
      <sz val="9"/>
      <color rgb="FF002060"/>
      <name val="Calibri"/>
      <family val="2"/>
      <scheme val="minor"/>
    </font>
    <font>
      <sz val="12"/>
      <color rgb="FF002060"/>
      <name val="Calibri"/>
      <family val="2"/>
    </font>
    <font>
      <b/>
      <sz val="10"/>
      <color rgb="FF002060"/>
      <name val="DevLys 010"/>
    </font>
    <font>
      <b/>
      <sz val="11"/>
      <color rgb="FF002060"/>
      <name val="DevLys 010"/>
      <family val="2"/>
    </font>
    <font>
      <b/>
      <sz val="13"/>
      <name val="DevLys 010"/>
    </font>
    <font>
      <b/>
      <sz val="13"/>
      <color rgb="FF002060"/>
      <name val="DevLys 010"/>
    </font>
    <font>
      <b/>
      <sz val="13"/>
      <color rgb="FF002060"/>
      <name val="Calibri"/>
      <family val="2"/>
      <scheme val="minor"/>
    </font>
    <font>
      <b/>
      <sz val="14"/>
      <color rgb="FF002060"/>
      <name val="DevLys 010"/>
    </font>
    <font>
      <b/>
      <i/>
      <sz val="12"/>
      <color rgb="FF002060"/>
      <name val="Times New Roman"/>
      <family val="1"/>
    </font>
    <font>
      <b/>
      <sz val="13"/>
      <color rgb="FF0066CC"/>
      <name val="Calibri"/>
      <family val="2"/>
      <scheme val="minor"/>
    </font>
    <font>
      <b/>
      <sz val="17"/>
      <color rgb="FF002060"/>
      <name val="DevLys 010"/>
    </font>
    <font>
      <b/>
      <sz val="17"/>
      <color rgb="FF002060"/>
      <name val="Calibri"/>
      <family val="2"/>
      <scheme val="minor"/>
    </font>
    <font>
      <b/>
      <sz val="24"/>
      <color rgb="FF002060"/>
      <name val="DevLys 010"/>
    </font>
    <font>
      <b/>
      <sz val="13"/>
      <color rgb="FF0066CC"/>
      <name val="Times New Roman"/>
      <family val="1"/>
    </font>
    <font>
      <b/>
      <sz val="13"/>
      <color rgb="FF002060"/>
      <name val="Times New Roman"/>
      <family val="1"/>
    </font>
    <font>
      <b/>
      <i/>
      <sz val="14"/>
      <color rgb="FFFF0000"/>
      <name val="Calibri"/>
      <family val="2"/>
      <scheme val="minor"/>
    </font>
    <font>
      <b/>
      <i/>
      <sz val="16"/>
      <color rgb="FF0000FF"/>
      <name val="Times New Roman"/>
      <family val="1"/>
    </font>
    <font>
      <b/>
      <sz val="18"/>
      <color rgb="FFC00000"/>
      <name val="DevLys 010"/>
    </font>
    <font>
      <b/>
      <i/>
      <sz val="11"/>
      <color rgb="FF0000FF"/>
      <name val="Times New Roman"/>
      <family val="1"/>
    </font>
    <font>
      <b/>
      <sz val="16"/>
      <color rgb="FFC0000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i/>
      <sz val="18"/>
      <color rgb="FF0066CC"/>
      <name val="Times New Roman"/>
      <family val="1"/>
    </font>
    <font>
      <b/>
      <sz val="13"/>
      <color rgb="FF0000FF"/>
      <name val="Calibri"/>
      <family val="2"/>
      <scheme val="minor"/>
    </font>
    <font>
      <b/>
      <sz val="11"/>
      <color rgb="FFFF66CC"/>
      <name val="Calibri"/>
      <family val="2"/>
      <scheme val="minor"/>
    </font>
    <font>
      <b/>
      <sz val="13"/>
      <color rgb="FFFF0000"/>
      <name val="Times New Roman"/>
      <family val="1"/>
    </font>
    <font>
      <b/>
      <sz val="12"/>
      <color rgb="FF002060"/>
      <name val="Calibri"/>
      <family val="2"/>
    </font>
    <font>
      <sz val="13"/>
      <color rgb="FFFF0000"/>
      <name val="DevLys 010"/>
    </font>
    <font>
      <sz val="10"/>
      <color rgb="FFFF0000"/>
      <name val="DevLys 010"/>
    </font>
    <font>
      <sz val="10"/>
      <color rgb="FFFF0000"/>
      <name val="Times New Roman"/>
      <family val="1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DevLys 010"/>
    </font>
    <font>
      <sz val="10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18"/>
      <color rgb="FFFF66CC"/>
      <name val="DevLys 010"/>
    </font>
    <font>
      <b/>
      <sz val="16"/>
      <color rgb="FFFF66CC"/>
      <name val="Calibri"/>
      <family val="2"/>
      <scheme val="minor"/>
    </font>
    <font>
      <b/>
      <sz val="11"/>
      <color rgb="FF33CCCC"/>
      <name val="Calibri"/>
      <family val="2"/>
      <scheme val="minor"/>
    </font>
    <font>
      <b/>
      <sz val="11"/>
      <color rgb="FFFFFFCC"/>
      <name val="Times New Roman"/>
      <family val="1"/>
    </font>
    <font>
      <b/>
      <sz val="16"/>
      <color rgb="FF0000FF"/>
      <name val="Calibri"/>
      <family val="2"/>
      <scheme val="minor"/>
    </font>
    <font>
      <u/>
      <sz val="10"/>
      <color theme="10"/>
      <name val="Arial"/>
      <family val="2"/>
    </font>
    <font>
      <b/>
      <sz val="20"/>
      <color rgb="FF00B0F0"/>
      <name val="DevLys 010"/>
    </font>
    <font>
      <b/>
      <sz val="18"/>
      <color rgb="FF00B0F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8"/>
      <color theme="7"/>
      <name val="Times New Roman"/>
      <family val="1"/>
    </font>
    <font>
      <sz val="14"/>
      <color theme="3" tint="-0.499984740745262"/>
      <name val="Times New Roman"/>
      <family val="1"/>
    </font>
    <font>
      <b/>
      <sz val="14"/>
      <color theme="3" tint="-0.499984740745262"/>
      <name val="Times New Roman"/>
      <family val="1"/>
    </font>
    <font>
      <b/>
      <i/>
      <sz val="14"/>
      <color theme="6"/>
      <name val="Calibri"/>
      <family val="2"/>
      <scheme val="minor"/>
    </font>
    <font>
      <b/>
      <sz val="14"/>
      <color theme="6"/>
      <name val="Calibri"/>
      <family val="2"/>
      <scheme val="minor"/>
    </font>
    <font>
      <sz val="18"/>
      <color rgb="FF0000FF"/>
      <name val="Arial"/>
      <family val="2"/>
    </font>
    <font>
      <sz val="20"/>
      <color rgb="FF0000FF"/>
      <name val="Arial"/>
      <family val="2"/>
    </font>
    <font>
      <b/>
      <sz val="14"/>
      <color rgb="FF0000FF"/>
      <name val="Calibri"/>
      <family val="2"/>
    </font>
    <font>
      <sz val="10"/>
      <color rgb="FF002060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4" fillId="0" borderId="0"/>
    <xf numFmtId="0" fontId="4" fillId="0" borderId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9" fontId="59" fillId="0" borderId="0" applyFont="0" applyFill="0" applyBorder="0" applyAlignment="0" applyProtection="0"/>
    <xf numFmtId="16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0" fontId="170" fillId="0" borderId="0" applyNumberFormat="0" applyFill="0" applyBorder="0" applyAlignment="0" applyProtection="0"/>
  </cellStyleXfs>
  <cellXfs count="556">
    <xf numFmtId="0" fontId="0" fillId="0" borderId="0" xfId="0"/>
    <xf numFmtId="2" fontId="1" fillId="0" borderId="0" xfId="0" applyNumberFormat="1" applyFont="1"/>
    <xf numFmtId="0" fontId="2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 textRotation="90"/>
    </xf>
    <xf numFmtId="0" fontId="25" fillId="0" borderId="0" xfId="37" applyFont="1"/>
    <xf numFmtId="0" fontId="24" fillId="0" borderId="0" xfId="37" applyFont="1" applyAlignment="1">
      <alignment horizontal="right"/>
    </xf>
    <xf numFmtId="0" fontId="25" fillId="0" borderId="0" xfId="37" applyFont="1" applyAlignment="1">
      <alignment horizontal="right"/>
    </xf>
    <xf numFmtId="0" fontId="0" fillId="0" borderId="0" xfId="0" applyAlignment="1">
      <alignment vertic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horizontal="center" vertical="center" textRotation="90"/>
    </xf>
    <xf numFmtId="0" fontId="27" fillId="0" borderId="0" xfId="37" applyFont="1" applyAlignment="1">
      <alignment horizontal="right" vertical="center"/>
    </xf>
    <xf numFmtId="0" fontId="1" fillId="0" borderId="0" xfId="37" applyFont="1" applyAlignment="1">
      <alignment horizontal="right" vertical="center"/>
    </xf>
    <xf numFmtId="2" fontId="29" fillId="0" borderId="0" xfId="37" applyNumberFormat="1" applyFont="1" applyAlignment="1">
      <alignment horizontal="right" vertical="center"/>
    </xf>
    <xf numFmtId="0" fontId="4" fillId="25" borderId="0" xfId="0" applyFont="1" applyFill="1" applyAlignment="1">
      <alignment horizontal="left" vertical="top"/>
    </xf>
    <xf numFmtId="0" fontId="39" fillId="25" borderId="0" xfId="0" applyFont="1" applyFill="1" applyAlignment="1">
      <alignment horizontal="left" vertical="top"/>
    </xf>
    <xf numFmtId="0" fontId="38" fillId="25" borderId="0" xfId="0" applyFont="1" applyFill="1" applyAlignment="1" applyProtection="1">
      <alignment horizontal="center" vertical="center"/>
      <protection locked="0"/>
    </xf>
    <xf numFmtId="0" fontId="39" fillId="25" borderId="0" xfId="0" applyFont="1" applyFill="1" applyAlignment="1">
      <alignment horizontal="left" vertical="top" indent="1"/>
    </xf>
    <xf numFmtId="0" fontId="43" fillId="25" borderId="0" xfId="0" applyFont="1" applyFill="1" applyAlignment="1">
      <alignment horizontal="center"/>
    </xf>
    <xf numFmtId="0" fontId="37" fillId="25" borderId="0" xfId="0" applyFont="1" applyFill="1" applyAlignment="1">
      <alignment horizontal="left" vertical="top"/>
    </xf>
    <xf numFmtId="0" fontId="23" fillId="25" borderId="0" xfId="0" applyFont="1" applyFill="1" applyAlignment="1" applyProtection="1">
      <alignment horizontal="center" vertical="center"/>
      <protection locked="0"/>
    </xf>
    <xf numFmtId="0" fontId="4" fillId="25" borderId="0" xfId="0" applyFont="1" applyFill="1" applyAlignment="1">
      <alignment vertical="top"/>
    </xf>
    <xf numFmtId="0" fontId="30" fillId="25" borderId="0" xfId="0" applyFont="1" applyFill="1" applyAlignment="1">
      <alignment vertical="center"/>
    </xf>
    <xf numFmtId="0" fontId="34" fillId="25" borderId="0" xfId="0" applyFont="1" applyFill="1" applyAlignment="1">
      <alignment horizontal="center" vertical="center" textRotation="90"/>
    </xf>
    <xf numFmtId="0" fontId="3" fillId="25" borderId="0" xfId="0" applyFont="1" applyFill="1" applyAlignment="1">
      <alignment vertical="top" textRotation="90"/>
    </xf>
    <xf numFmtId="0" fontId="0" fillId="25" borderId="0" xfId="0" applyFill="1"/>
    <xf numFmtId="0" fontId="25" fillId="25" borderId="0" xfId="37" applyFont="1" applyFill="1"/>
    <xf numFmtId="0" fontId="24" fillId="25" borderId="0" xfId="37" applyFont="1" applyFill="1" applyAlignment="1">
      <alignment horizontal="right"/>
    </xf>
    <xf numFmtId="0" fontId="25" fillId="25" borderId="0" xfId="37" applyFont="1" applyFill="1" applyAlignment="1">
      <alignment horizontal="right"/>
    </xf>
    <xf numFmtId="2" fontId="48" fillId="28" borderId="0" xfId="0" applyNumberFormat="1" applyFont="1" applyFill="1" applyAlignment="1">
      <alignment horizontal="left" vertical="center" indent="1"/>
    </xf>
    <xf numFmtId="2" fontId="48" fillId="28" borderId="0" xfId="0" applyNumberFormat="1" applyFont="1" applyFill="1" applyAlignment="1">
      <alignment horizontal="left" indent="1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Alignment="1">
      <alignment horizontal="center" vertical="top"/>
    </xf>
    <xf numFmtId="2" fontId="48" fillId="29" borderId="0" xfId="0" applyNumberFormat="1" applyFont="1" applyFill="1" applyAlignment="1">
      <alignment horizontal="left" indent="1"/>
    </xf>
    <xf numFmtId="2" fontId="28" fillId="29" borderId="0" xfId="0" applyNumberFormat="1" applyFont="1" applyFill="1" applyAlignment="1">
      <alignment horizontal="left"/>
    </xf>
    <xf numFmtId="2" fontId="48" fillId="29" borderId="0" xfId="0" applyNumberFormat="1" applyFont="1" applyFill="1" applyAlignment="1">
      <alignment horizontal="left" vertical="center" indent="1"/>
    </xf>
    <xf numFmtId="2" fontId="48" fillId="29" borderId="0" xfId="0" applyNumberFormat="1" applyFont="1" applyFill="1" applyAlignment="1">
      <alignment horizontal="left" wrapText="1" indent="1"/>
    </xf>
    <xf numFmtId="2" fontId="29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right"/>
    </xf>
    <xf numFmtId="0" fontId="34" fillId="25" borderId="0" xfId="0" applyFont="1" applyFill="1" applyAlignment="1">
      <alignment horizontal="center" textRotation="90" wrapText="1"/>
    </xf>
    <xf numFmtId="0" fontId="34" fillId="0" borderId="0" xfId="0" applyFont="1" applyAlignment="1">
      <alignment horizontal="center" textRotation="90" wrapText="1"/>
    </xf>
    <xf numFmtId="2" fontId="1" fillId="32" borderId="0" xfId="0" applyNumberFormat="1" applyFont="1" applyFill="1"/>
    <xf numFmtId="2" fontId="29" fillId="32" borderId="0" xfId="0" applyNumberFormat="1" applyFont="1" applyFill="1"/>
    <xf numFmtId="2" fontId="48" fillId="29" borderId="38" xfId="0" applyNumberFormat="1" applyFont="1" applyFill="1" applyBorder="1" applyAlignment="1">
      <alignment horizontal="left" indent="1"/>
    </xf>
    <xf numFmtId="2" fontId="48" fillId="28" borderId="38" xfId="0" applyNumberFormat="1" applyFont="1" applyFill="1" applyBorder="1" applyAlignment="1">
      <alignment horizontal="left" vertical="center" wrapText="1" indent="1"/>
    </xf>
    <xf numFmtId="2" fontId="48" fillId="28" borderId="38" xfId="0" applyNumberFormat="1" applyFont="1" applyFill="1" applyBorder="1" applyAlignment="1">
      <alignment horizontal="left" vertical="center" indent="1"/>
    </xf>
    <xf numFmtId="2" fontId="48" fillId="28" borderId="38" xfId="0" applyNumberFormat="1" applyFont="1" applyFill="1" applyBorder="1" applyAlignment="1">
      <alignment horizontal="left" indent="1"/>
    </xf>
    <xf numFmtId="0" fontId="54" fillId="0" borderId="0" xfId="37" applyFont="1" applyAlignment="1">
      <alignment vertical="top"/>
    </xf>
    <xf numFmtId="0" fontId="23" fillId="0" borderId="0" xfId="0" applyFont="1" applyAlignment="1">
      <alignment horizontal="center" vertical="top"/>
    </xf>
    <xf numFmtId="0" fontId="29" fillId="31" borderId="0" xfId="0" applyFont="1" applyFill="1"/>
    <xf numFmtId="0" fontId="47" fillId="31" borderId="0" xfId="0" applyFont="1" applyFill="1" applyAlignment="1">
      <alignment horizontal="right" indent="1"/>
    </xf>
    <xf numFmtId="0" fontId="29" fillId="31" borderId="0" xfId="0" applyFont="1" applyFill="1" applyAlignment="1">
      <alignment horizontal="right"/>
    </xf>
    <xf numFmtId="0" fontId="64" fillId="0" borderId="0" xfId="0" applyFont="1" applyAlignment="1">
      <alignment horizontal="center"/>
    </xf>
    <xf numFmtId="0" fontId="31" fillId="0" borderId="0" xfId="0" applyFont="1"/>
    <xf numFmtId="0" fontId="64" fillId="0" borderId="0" xfId="0" applyFont="1"/>
    <xf numFmtId="0" fontId="65" fillId="0" borderId="0" xfId="0" applyFont="1"/>
    <xf numFmtId="0" fontId="26" fillId="34" borderId="38" xfId="0" applyFont="1" applyFill="1" applyBorder="1" applyAlignment="1">
      <alignment horizontal="center" vertical="center"/>
    </xf>
    <xf numFmtId="0" fontId="57" fillId="34" borderId="22" xfId="0" applyFont="1" applyFill="1" applyBorder="1" applyAlignment="1">
      <alignment horizontal="center" vertical="top"/>
    </xf>
    <xf numFmtId="0" fontId="57" fillId="34" borderId="22" xfId="0" applyFont="1" applyFill="1" applyBorder="1" applyAlignment="1">
      <alignment horizontal="center"/>
    </xf>
    <xf numFmtId="0" fontId="0" fillId="34" borderId="38" xfId="0" applyFill="1" applyBorder="1" applyAlignment="1">
      <alignment horizontal="center" vertical="top"/>
    </xf>
    <xf numFmtId="0" fontId="26" fillId="34" borderId="22" xfId="0" applyFont="1" applyFill="1" applyBorder="1" applyAlignment="1">
      <alignment horizontal="center" vertical="center"/>
    </xf>
    <xf numFmtId="0" fontId="54" fillId="0" borderId="0" xfId="37" applyFont="1" applyAlignment="1">
      <alignment vertical="top" wrapText="1"/>
    </xf>
    <xf numFmtId="0" fontId="66" fillId="0" borderId="0" xfId="0" applyFont="1"/>
    <xf numFmtId="0" fontId="52" fillId="29" borderId="22" xfId="0" applyFont="1" applyFill="1" applyBorder="1" applyAlignment="1">
      <alignment horizontal="right" indent="1"/>
    </xf>
    <xf numFmtId="0" fontId="73" fillId="26" borderId="10" xfId="0" applyFont="1" applyFill="1" applyBorder="1" applyAlignment="1" applyProtection="1">
      <alignment horizontal="left" vertical="center" indent="1"/>
      <protection locked="0"/>
    </xf>
    <xf numFmtId="1" fontId="29" fillId="0" borderId="0" xfId="0" applyNumberFormat="1" applyFont="1"/>
    <xf numFmtId="1" fontId="29" fillId="0" borderId="0" xfId="0" applyNumberFormat="1" applyFont="1" applyAlignment="1">
      <alignment horizontal="right"/>
    </xf>
    <xf numFmtId="3" fontId="28" fillId="29" borderId="0" xfId="0" applyNumberFormat="1" applyFont="1" applyFill="1" applyAlignment="1" applyProtection="1">
      <alignment horizontal="right" indent="1"/>
      <protection locked="0"/>
    </xf>
    <xf numFmtId="3" fontId="28" fillId="28" borderId="0" xfId="0" applyNumberFormat="1" applyFont="1" applyFill="1" applyAlignment="1" applyProtection="1">
      <alignment horizontal="right" vertical="center" indent="1"/>
      <protection locked="0"/>
    </xf>
    <xf numFmtId="3" fontId="28" fillId="28" borderId="0" xfId="0" applyNumberFormat="1" applyFont="1" applyFill="1" applyAlignment="1" applyProtection="1">
      <alignment horizontal="right" indent="1"/>
      <protection locked="0"/>
    </xf>
    <xf numFmtId="3" fontId="28" fillId="28" borderId="33" xfId="0" applyNumberFormat="1" applyFont="1" applyFill="1" applyBorder="1" applyAlignment="1" applyProtection="1">
      <alignment horizontal="right" vertical="center" indent="1"/>
      <protection locked="0"/>
    </xf>
    <xf numFmtId="3" fontId="28" fillId="29" borderId="33" xfId="0" applyNumberFormat="1" applyFont="1" applyFill="1" applyBorder="1" applyAlignment="1" applyProtection="1">
      <alignment horizontal="right" vertical="center" indent="1"/>
      <protection locked="0"/>
    </xf>
    <xf numFmtId="2" fontId="29" fillId="32" borderId="10" xfId="0" applyNumberFormat="1" applyFont="1" applyFill="1" applyBorder="1"/>
    <xf numFmtId="2" fontId="29" fillId="32" borderId="10" xfId="0" applyNumberFormat="1" applyFont="1" applyFill="1" applyBorder="1" applyAlignment="1">
      <alignment horizontal="center"/>
    </xf>
    <xf numFmtId="1" fontId="29" fillId="32" borderId="10" xfId="0" applyNumberFormat="1" applyFont="1" applyFill="1" applyBorder="1" applyAlignment="1">
      <alignment horizontal="center"/>
    </xf>
    <xf numFmtId="0" fontId="77" fillId="0" borderId="0" xfId="37" applyFont="1"/>
    <xf numFmtId="0" fontId="77" fillId="25" borderId="0" xfId="37" applyFont="1" applyFill="1"/>
    <xf numFmtId="0" fontId="29" fillId="31" borderId="12" xfId="0" applyFont="1" applyFill="1" applyBorder="1" applyAlignment="1">
      <alignment horizontal="center"/>
    </xf>
    <xf numFmtId="0" fontId="29" fillId="31" borderId="10" xfId="0" applyFont="1" applyFill="1" applyBorder="1"/>
    <xf numFmtId="0" fontId="49" fillId="25" borderId="0" xfId="0" applyFont="1" applyFill="1" applyAlignment="1">
      <alignment vertical="top"/>
    </xf>
    <xf numFmtId="0" fontId="49" fillId="0" borderId="0" xfId="0" applyFont="1" applyAlignment="1">
      <alignment vertical="top"/>
    </xf>
    <xf numFmtId="3" fontId="83" fillId="32" borderId="28" xfId="0" applyNumberFormat="1" applyFont="1" applyFill="1" applyBorder="1" applyAlignment="1" applyProtection="1">
      <alignment horizontal="center" vertical="center" textRotation="90"/>
      <protection hidden="1"/>
    </xf>
    <xf numFmtId="167" fontId="84" fillId="0" borderId="10" xfId="0" applyNumberFormat="1" applyFont="1" applyBorder="1" applyAlignment="1" applyProtection="1">
      <alignment horizontal="center" vertical="center"/>
      <protection hidden="1"/>
    </xf>
    <xf numFmtId="3" fontId="84" fillId="0" borderId="10" xfId="0" applyNumberFormat="1" applyFont="1" applyBorder="1" applyAlignment="1" applyProtection="1">
      <alignment horizontal="center" vertical="center"/>
      <protection hidden="1"/>
    </xf>
    <xf numFmtId="0" fontId="49" fillId="25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2" fontId="80" fillId="32" borderId="0" xfId="0" applyNumberFormat="1" applyFont="1" applyFill="1" applyAlignment="1">
      <alignment horizontal="left"/>
    </xf>
    <xf numFmtId="2" fontId="75" fillId="32" borderId="0" xfId="0" applyNumberFormat="1" applyFont="1" applyFill="1" applyAlignment="1">
      <alignment horizontal="left"/>
    </xf>
    <xf numFmtId="1" fontId="87" fillId="38" borderId="39" xfId="0" applyNumberFormat="1" applyFont="1" applyFill="1" applyBorder="1" applyAlignment="1">
      <alignment horizontal="center" vertical="center"/>
    </xf>
    <xf numFmtId="3" fontId="58" fillId="0" borderId="21" xfId="0" applyNumberFormat="1" applyFont="1" applyBorder="1" applyAlignment="1">
      <alignment horizontal="center" vertical="center"/>
    </xf>
    <xf numFmtId="1" fontId="58" fillId="0" borderId="2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2" fontId="29" fillId="26" borderId="10" xfId="0" applyNumberFormat="1" applyFont="1" applyFill="1" applyBorder="1" applyAlignment="1">
      <alignment horizontal="center" vertical="center"/>
    </xf>
    <xf numFmtId="0" fontId="29" fillId="33" borderId="10" xfId="0" applyFont="1" applyFill="1" applyBorder="1" applyAlignment="1">
      <alignment horizontal="center" vertical="center"/>
    </xf>
    <xf numFmtId="2" fontId="1" fillId="33" borderId="10" xfId="0" applyNumberFormat="1" applyFont="1" applyFill="1" applyBorder="1" applyAlignment="1">
      <alignment horizontal="center" vertical="center"/>
    </xf>
    <xf numFmtId="2" fontId="41" fillId="0" borderId="0" xfId="0" applyNumberFormat="1" applyFont="1"/>
    <xf numFmtId="2" fontId="52" fillId="0" borderId="0" xfId="0" applyNumberFormat="1" applyFont="1"/>
    <xf numFmtId="0" fontId="97" fillId="0" borderId="10" xfId="37" applyFont="1" applyBorder="1" applyAlignment="1">
      <alignment horizontal="center" vertical="center" wrapText="1"/>
    </xf>
    <xf numFmtId="0" fontId="105" fillId="0" borderId="10" xfId="37" applyFont="1" applyBorder="1" applyAlignment="1">
      <alignment horizontal="center" vertical="center"/>
    </xf>
    <xf numFmtId="0" fontId="105" fillId="0" borderId="12" xfId="37" applyFont="1" applyBorder="1" applyAlignment="1">
      <alignment horizontal="center" vertical="center"/>
    </xf>
    <xf numFmtId="9" fontId="105" fillId="0" borderId="10" xfId="37" applyNumberFormat="1" applyFont="1" applyBorder="1" applyAlignment="1">
      <alignment horizontal="center" vertical="center"/>
    </xf>
    <xf numFmtId="0" fontId="97" fillId="0" borderId="32" xfId="37" applyFont="1" applyBorder="1" applyAlignment="1">
      <alignment horizontal="center" vertical="center"/>
    </xf>
    <xf numFmtId="0" fontId="117" fillId="0" borderId="32" xfId="37" applyFont="1" applyBorder="1" applyAlignment="1">
      <alignment horizontal="right" vertical="center"/>
    </xf>
    <xf numFmtId="0" fontId="34" fillId="0" borderId="0" xfId="37" applyFont="1" applyAlignment="1">
      <alignment horizontal="right" vertical="center"/>
    </xf>
    <xf numFmtId="0" fontId="117" fillId="0" borderId="30" xfId="37" applyFont="1" applyBorder="1" applyAlignment="1">
      <alignment horizontal="center" vertical="center"/>
    </xf>
    <xf numFmtId="0" fontId="117" fillId="0" borderId="22" xfId="37" applyFont="1" applyBorder="1" applyAlignment="1">
      <alignment horizontal="center" vertical="center"/>
    </xf>
    <xf numFmtId="0" fontId="34" fillId="0" borderId="22" xfId="37" applyFont="1" applyBorder="1" applyAlignment="1">
      <alignment horizontal="center" vertical="center"/>
    </xf>
    <xf numFmtId="0" fontId="34" fillId="0" borderId="0" xfId="37" applyFont="1"/>
    <xf numFmtId="0" fontId="131" fillId="0" borderId="30" xfId="37" applyFont="1" applyBorder="1" applyAlignment="1">
      <alignment horizontal="center" vertical="center"/>
    </xf>
    <xf numFmtId="0" fontId="131" fillId="0" borderId="22" xfId="37" applyFont="1" applyBorder="1" applyAlignment="1">
      <alignment horizontal="center" vertical="center"/>
    </xf>
    <xf numFmtId="0" fontId="102" fillId="0" borderId="10" xfId="37" applyFont="1" applyBorder="1" applyAlignment="1">
      <alignment horizontal="center" vertical="center"/>
    </xf>
    <xf numFmtId="0" fontId="136" fillId="0" borderId="10" xfId="37" applyFont="1" applyBorder="1" applyAlignment="1">
      <alignment horizontal="center" vertical="center" wrapText="1"/>
    </xf>
    <xf numFmtId="2" fontId="88" fillId="30" borderId="18" xfId="0" applyNumberFormat="1" applyFont="1" applyFill="1" applyBorder="1" applyAlignment="1">
      <alignment vertical="center"/>
    </xf>
    <xf numFmtId="2" fontId="88" fillId="30" borderId="19" xfId="0" applyNumberFormat="1" applyFont="1" applyFill="1" applyBorder="1" applyAlignment="1">
      <alignment vertical="center"/>
    </xf>
    <xf numFmtId="2" fontId="88" fillId="30" borderId="34" xfId="0" applyNumberFormat="1" applyFont="1" applyFill="1" applyBorder="1" applyAlignment="1">
      <alignment vertical="center"/>
    </xf>
    <xf numFmtId="2" fontId="88" fillId="30" borderId="33" xfId="0" applyNumberFormat="1" applyFont="1" applyFill="1" applyBorder="1" applyAlignment="1">
      <alignment vertical="center"/>
    </xf>
    <xf numFmtId="2" fontId="88" fillId="30" borderId="16" xfId="0" applyNumberFormat="1" applyFont="1" applyFill="1" applyBorder="1" applyAlignment="1">
      <alignment vertical="center"/>
    </xf>
    <xf numFmtId="2" fontId="88" fillId="30" borderId="20" xfId="0" applyNumberFormat="1" applyFont="1" applyFill="1" applyBorder="1" applyAlignment="1">
      <alignment vertical="center"/>
    </xf>
    <xf numFmtId="169" fontId="40" fillId="39" borderId="10" xfId="0" applyNumberFormat="1" applyFont="1" applyFill="1" applyBorder="1" applyAlignment="1" applyProtection="1">
      <alignment horizontal="left" indent="1"/>
      <protection hidden="1"/>
    </xf>
    <xf numFmtId="169" fontId="40" fillId="39" borderId="10" xfId="0" applyNumberFormat="1" applyFont="1" applyFill="1" applyBorder="1" applyAlignment="1" applyProtection="1">
      <alignment horizontal="left" vertical="center" indent="1"/>
      <protection locked="0" hidden="1"/>
    </xf>
    <xf numFmtId="169" fontId="40" fillId="39" borderId="10" xfId="0" applyNumberFormat="1" applyFont="1" applyFill="1" applyBorder="1" applyAlignment="1" applyProtection="1">
      <alignment horizontal="left" vertical="center" indent="1"/>
      <protection hidden="1"/>
    </xf>
    <xf numFmtId="169" fontId="82" fillId="29" borderId="10" xfId="0" applyNumberFormat="1" applyFont="1" applyFill="1" applyBorder="1" applyAlignment="1" applyProtection="1">
      <alignment horizontal="left" vertical="center" indent="1"/>
      <protection hidden="1"/>
    </xf>
    <xf numFmtId="2" fontId="5" fillId="29" borderId="17" xfId="0" applyNumberFormat="1" applyFont="1" applyFill="1" applyBorder="1" applyAlignment="1">
      <alignment horizontal="left"/>
    </xf>
    <xf numFmtId="2" fontId="5" fillId="24" borderId="17" xfId="0" applyNumberFormat="1" applyFont="1" applyFill="1" applyBorder="1" applyAlignment="1">
      <alignment horizontal="left"/>
    </xf>
    <xf numFmtId="2" fontId="5" fillId="24" borderId="19" xfId="0" applyNumberFormat="1" applyFont="1" applyFill="1" applyBorder="1" applyAlignment="1">
      <alignment horizontal="left"/>
    </xf>
    <xf numFmtId="2" fontId="5" fillId="29" borderId="11" xfId="0" applyNumberFormat="1" applyFont="1" applyFill="1" applyBorder="1" applyAlignment="1">
      <alignment horizontal="left"/>
    </xf>
    <xf numFmtId="2" fontId="5" fillId="24" borderId="11" xfId="0" applyNumberFormat="1" applyFont="1" applyFill="1" applyBorder="1" applyAlignment="1">
      <alignment horizontal="left"/>
    </xf>
    <xf numFmtId="2" fontId="5" fillId="24" borderId="20" xfId="0" applyNumberFormat="1" applyFont="1" applyFill="1" applyBorder="1" applyAlignment="1">
      <alignment horizontal="left"/>
    </xf>
    <xf numFmtId="1" fontId="58" fillId="0" borderId="56" xfId="0" applyNumberFormat="1" applyFont="1" applyBorder="1" applyAlignment="1">
      <alignment horizontal="center" vertical="center"/>
    </xf>
    <xf numFmtId="167" fontId="95" fillId="0" borderId="10" xfId="0" applyNumberFormat="1" applyFont="1" applyBorder="1" applyAlignment="1" applyProtection="1">
      <alignment horizontal="center" vertical="center"/>
      <protection locked="0" hidden="1"/>
    </xf>
    <xf numFmtId="3" fontId="92" fillId="32" borderId="28" xfId="0" applyNumberFormat="1" applyFont="1" applyFill="1" applyBorder="1" applyAlignment="1" applyProtection="1">
      <alignment horizontal="center" vertical="center" textRotation="90"/>
      <protection hidden="1"/>
    </xf>
    <xf numFmtId="3" fontId="95" fillId="0" borderId="10" xfId="0" applyNumberFormat="1" applyFont="1" applyBorder="1" applyAlignment="1" applyProtection="1">
      <alignment horizontal="center" vertical="center"/>
      <protection hidden="1"/>
    </xf>
    <xf numFmtId="167" fontId="113" fillId="0" borderId="10" xfId="0" applyNumberFormat="1" applyFont="1" applyBorder="1" applyAlignment="1" applyProtection="1">
      <alignment horizontal="center" vertical="center"/>
      <protection locked="0" hidden="1"/>
    </xf>
    <xf numFmtId="3" fontId="145" fillId="30" borderId="10" xfId="0" applyNumberFormat="1" applyFont="1" applyFill="1" applyBorder="1" applyAlignment="1" applyProtection="1">
      <alignment horizontal="left" vertical="center" indent="1"/>
      <protection locked="0"/>
    </xf>
    <xf numFmtId="0" fontId="145" fillId="30" borderId="28" xfId="0" applyFont="1" applyFill="1" applyBorder="1" applyAlignment="1" applyProtection="1">
      <alignment horizontal="left" vertical="center" indent="1"/>
      <protection locked="0"/>
    </xf>
    <xf numFmtId="0" fontId="138" fillId="32" borderId="10" xfId="0" applyFont="1" applyFill="1" applyBorder="1" applyAlignment="1">
      <alignment horizontal="right" vertical="center" indent="1"/>
    </xf>
    <xf numFmtId="49" fontId="145" fillId="30" borderId="21" xfId="0" applyNumberFormat="1" applyFont="1" applyFill="1" applyBorder="1" applyAlignment="1" applyProtection="1">
      <alignment horizontal="left" vertical="center" indent="1"/>
      <protection locked="0"/>
    </xf>
    <xf numFmtId="0" fontId="145" fillId="32" borderId="10" xfId="0" applyFont="1" applyFill="1" applyBorder="1" applyAlignment="1">
      <alignment horizontal="right" vertical="center" indent="1"/>
    </xf>
    <xf numFmtId="1" fontId="145" fillId="30" borderId="21" xfId="0" applyNumberFormat="1" applyFont="1" applyFill="1" applyBorder="1" applyAlignment="1" applyProtection="1">
      <alignment horizontal="left" vertical="center" indent="1"/>
      <protection locked="0"/>
    </xf>
    <xf numFmtId="0" fontId="145" fillId="30" borderId="21" xfId="0" applyFont="1" applyFill="1" applyBorder="1" applyAlignment="1" applyProtection="1">
      <alignment horizontal="left" vertical="center" indent="1"/>
      <protection locked="0"/>
    </xf>
    <xf numFmtId="9" fontId="145" fillId="30" borderId="21" xfId="44" applyFont="1" applyFill="1" applyBorder="1" applyAlignment="1" applyProtection="1">
      <alignment horizontal="left" vertical="center" indent="1"/>
      <protection locked="0"/>
    </xf>
    <xf numFmtId="0" fontId="138" fillId="32" borderId="10" xfId="0" applyFont="1" applyFill="1" applyBorder="1" applyAlignment="1">
      <alignment horizontal="right" indent="1"/>
    </xf>
    <xf numFmtId="166" fontId="145" fillId="30" borderId="21" xfId="45" applyNumberFormat="1" applyFont="1" applyFill="1" applyBorder="1" applyAlignment="1" applyProtection="1">
      <alignment horizontal="left" vertical="center" indent="1"/>
      <protection locked="0"/>
    </xf>
    <xf numFmtId="0" fontId="138" fillId="32" borderId="52" xfId="0" applyFont="1" applyFill="1" applyBorder="1" applyAlignment="1">
      <alignment horizontal="right" vertical="center" indent="1"/>
    </xf>
    <xf numFmtId="0" fontId="138" fillId="32" borderId="22" xfId="0" applyFont="1" applyFill="1" applyBorder="1" applyAlignment="1">
      <alignment horizontal="right" vertical="center" indent="1"/>
    </xf>
    <xf numFmtId="0" fontId="98" fillId="32" borderId="22" xfId="0" applyFont="1" applyFill="1" applyBorder="1" applyAlignment="1">
      <alignment horizontal="right" vertical="center" indent="1"/>
    </xf>
    <xf numFmtId="0" fontId="138" fillId="32" borderId="22" xfId="0" applyFont="1" applyFill="1" applyBorder="1" applyAlignment="1">
      <alignment horizontal="right" indent="1"/>
    </xf>
    <xf numFmtId="0" fontId="138" fillId="32" borderId="27" xfId="0" applyFont="1" applyFill="1" applyBorder="1" applyAlignment="1">
      <alignment horizontal="right" indent="1"/>
    </xf>
    <xf numFmtId="0" fontId="147" fillId="0" borderId="0" xfId="0" applyFont="1" applyAlignment="1">
      <alignment horizontal="center" vertical="top"/>
    </xf>
    <xf numFmtId="0" fontId="149" fillId="0" borderId="0" xfId="0" applyFont="1" applyAlignment="1">
      <alignment horizontal="center" vertical="top"/>
    </xf>
    <xf numFmtId="0" fontId="95" fillId="0" borderId="0" xfId="0" applyFont="1" applyAlignment="1" applyProtection="1">
      <alignment vertical="center"/>
      <protection locked="0" hidden="1"/>
    </xf>
    <xf numFmtId="2" fontId="29" fillId="26" borderId="0" xfId="0" applyNumberFormat="1" applyFont="1" applyFill="1" applyAlignment="1">
      <alignment horizontal="center" vertical="center"/>
    </xf>
    <xf numFmtId="0" fontId="30" fillId="0" borderId="10" xfId="0" applyFont="1" applyBorder="1" applyAlignment="1">
      <alignment vertical="center"/>
    </xf>
    <xf numFmtId="167" fontId="113" fillId="0" borderId="0" xfId="0" applyNumberFormat="1" applyFont="1" applyAlignment="1" applyProtection="1">
      <alignment vertical="center"/>
      <protection locked="0" hidden="1"/>
    </xf>
    <xf numFmtId="0" fontId="145" fillId="30" borderId="10" xfId="0" applyFont="1" applyFill="1" applyBorder="1" applyAlignment="1" applyProtection="1">
      <alignment horizontal="left" vertical="center" indent="1"/>
      <protection locked="0"/>
    </xf>
    <xf numFmtId="0" fontId="139" fillId="0" borderId="0" xfId="0" applyFont="1" applyAlignment="1">
      <alignment vertical="top"/>
    </xf>
    <xf numFmtId="14" fontId="139" fillId="0" borderId="0" xfId="0" applyNumberFormat="1" applyFont="1" applyAlignment="1">
      <alignment vertical="top"/>
    </xf>
    <xf numFmtId="0" fontId="138" fillId="32" borderId="28" xfId="0" quotePrefix="1" applyFont="1" applyFill="1" applyBorder="1" applyAlignment="1">
      <alignment horizontal="right" vertical="center" indent="1"/>
    </xf>
    <xf numFmtId="0" fontId="155" fillId="26" borderId="10" xfId="0" applyFont="1" applyFill="1" applyBorder="1" applyAlignment="1" applyProtection="1">
      <alignment horizontal="left" vertical="center" indent="1"/>
      <protection locked="0"/>
    </xf>
    <xf numFmtId="2" fontId="157" fillId="40" borderId="0" xfId="0" applyNumberFormat="1" applyFont="1" applyFill="1" applyAlignment="1">
      <alignment horizontal="left" indent="1"/>
    </xf>
    <xf numFmtId="0" fontId="52" fillId="29" borderId="22" xfId="0" applyFont="1" applyFill="1" applyBorder="1" applyAlignment="1">
      <alignment horizontal="right" vertical="center" indent="1"/>
    </xf>
    <xf numFmtId="0" fontId="156" fillId="32" borderId="22" xfId="0" applyFont="1" applyFill="1" applyBorder="1" applyAlignment="1">
      <alignment horizontal="right" vertical="center" indent="1"/>
    </xf>
    <xf numFmtId="0" fontId="98" fillId="0" borderId="10" xfId="37" applyFont="1" applyBorder="1" applyAlignment="1" applyProtection="1">
      <alignment horizontal="center" vertical="center"/>
      <protection hidden="1"/>
    </xf>
    <xf numFmtId="1" fontId="98" fillId="0" borderId="10" xfId="37" applyNumberFormat="1" applyFont="1" applyBorder="1" applyAlignment="1" applyProtection="1">
      <alignment horizontal="center" vertical="center" wrapText="1"/>
      <protection hidden="1"/>
    </xf>
    <xf numFmtId="1" fontId="29" fillId="33" borderId="10" xfId="0" applyNumberFormat="1" applyFont="1" applyFill="1" applyBorder="1" applyAlignment="1" applyProtection="1">
      <alignment horizontal="right" vertical="center"/>
      <protection hidden="1"/>
    </xf>
    <xf numFmtId="1" fontId="29" fillId="26" borderId="10" xfId="0" applyNumberFormat="1" applyFont="1" applyFill="1" applyBorder="1" applyProtection="1">
      <protection hidden="1"/>
    </xf>
    <xf numFmtId="3" fontId="74" fillId="0" borderId="21" xfId="0" applyNumberFormat="1" applyFont="1" applyBorder="1" applyAlignment="1" applyProtection="1">
      <alignment horizontal="center" vertical="center"/>
      <protection hidden="1"/>
    </xf>
    <xf numFmtId="1" fontId="29" fillId="0" borderId="0" xfId="0" applyNumberFormat="1" applyFont="1" applyAlignment="1" applyProtection="1">
      <alignment horizontal="center"/>
      <protection hidden="1"/>
    </xf>
    <xf numFmtId="1" fontId="151" fillId="29" borderId="10" xfId="0" applyNumberFormat="1" applyFont="1" applyFill="1" applyBorder="1" applyAlignment="1" applyProtection="1">
      <alignment horizontal="center"/>
      <protection hidden="1"/>
    </xf>
    <xf numFmtId="1" fontId="74" fillId="26" borderId="10" xfId="0" applyNumberFormat="1" applyFont="1" applyFill="1" applyBorder="1" applyProtection="1">
      <protection hidden="1"/>
    </xf>
    <xf numFmtId="1" fontId="29" fillId="32" borderId="10" xfId="0" applyNumberFormat="1" applyFont="1" applyFill="1" applyBorder="1" applyProtection="1">
      <protection hidden="1"/>
    </xf>
    <xf numFmtId="1" fontId="29" fillId="0" borderId="0" xfId="0" applyNumberFormat="1" applyFont="1" applyAlignment="1" applyProtection="1">
      <alignment horizontal="right"/>
      <protection hidden="1"/>
    </xf>
    <xf numFmtId="1" fontId="29" fillId="0" borderId="0" xfId="0" applyNumberFormat="1" applyFont="1" applyAlignment="1" applyProtection="1">
      <alignment horizontal="right" vertical="center"/>
      <protection hidden="1"/>
    </xf>
    <xf numFmtId="1" fontId="58" fillId="29" borderId="10" xfId="0" applyNumberFormat="1" applyFont="1" applyFill="1" applyBorder="1" applyAlignment="1" applyProtection="1">
      <alignment horizontal="center"/>
      <protection hidden="1"/>
    </xf>
    <xf numFmtId="3" fontId="53" fillId="36" borderId="56" xfId="0" applyNumberFormat="1" applyFont="1" applyFill="1" applyBorder="1" applyAlignment="1" applyProtection="1">
      <alignment horizontal="center" vertical="center"/>
      <protection hidden="1"/>
    </xf>
    <xf numFmtId="168" fontId="29" fillId="0" borderId="0" xfId="45" applyNumberFormat="1" applyFont="1" applyBorder="1" applyAlignment="1" applyProtection="1">
      <protection hidden="1"/>
    </xf>
    <xf numFmtId="1" fontId="74" fillId="32" borderId="10" xfId="0" applyNumberFormat="1" applyFont="1" applyFill="1" applyBorder="1" applyProtection="1">
      <protection hidden="1"/>
    </xf>
    <xf numFmtId="1" fontId="75" fillId="32" borderId="0" xfId="0" applyNumberFormat="1" applyFont="1" applyFill="1" applyAlignment="1" applyProtection="1">
      <alignment vertical="center"/>
      <protection hidden="1"/>
    </xf>
    <xf numFmtId="4" fontId="5" fillId="24" borderId="17" xfId="0" applyNumberFormat="1" applyFont="1" applyFill="1" applyBorder="1" applyAlignment="1" applyProtection="1">
      <alignment horizontal="left" indent="2"/>
      <protection hidden="1"/>
    </xf>
    <xf numFmtId="2" fontId="5" fillId="24" borderId="11" xfId="0" applyNumberFormat="1" applyFont="1" applyFill="1" applyBorder="1" applyAlignment="1" applyProtection="1">
      <alignment horizontal="left" indent="2"/>
      <protection hidden="1"/>
    </xf>
    <xf numFmtId="168" fontId="40" fillId="0" borderId="0" xfId="45" applyNumberFormat="1" applyFont="1" applyBorder="1" applyAlignment="1" applyProtection="1">
      <protection hidden="1"/>
    </xf>
    <xf numFmtId="3" fontId="40" fillId="0" borderId="0" xfId="45" applyNumberFormat="1" applyFont="1" applyBorder="1" applyAlignment="1" applyProtection="1">
      <protection hidden="1"/>
    </xf>
    <xf numFmtId="0" fontId="30" fillId="0" borderId="10" xfId="0" applyFont="1" applyBorder="1" applyAlignment="1" applyProtection="1">
      <alignment vertical="center"/>
      <protection hidden="1"/>
    </xf>
    <xf numFmtId="0" fontId="139" fillId="0" borderId="0" xfId="0" applyFont="1" applyAlignment="1" applyProtection="1">
      <alignment horizontal="center" vertical="top"/>
      <protection hidden="1"/>
    </xf>
    <xf numFmtId="0" fontId="170" fillId="0" borderId="0" xfId="47"/>
    <xf numFmtId="167" fontId="113" fillId="0" borderId="10" xfId="0" applyNumberFormat="1" applyFont="1" applyBorder="1" applyAlignment="1" applyProtection="1">
      <alignment vertical="center"/>
      <protection locked="0" hidden="1"/>
    </xf>
    <xf numFmtId="167" fontId="98" fillId="0" borderId="10" xfId="0" applyNumberFormat="1" applyFont="1" applyBorder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vertical="center"/>
      <protection locked="0" hidden="1"/>
    </xf>
    <xf numFmtId="0" fontId="49" fillId="0" borderId="0" xfId="0" applyFont="1" applyAlignment="1" applyProtection="1">
      <alignment vertical="center"/>
      <protection hidden="1"/>
    </xf>
    <xf numFmtId="0" fontId="145" fillId="0" borderId="0" xfId="0" applyFont="1" applyAlignment="1" applyProtection="1">
      <alignment horizontal="right" vertical="center"/>
      <protection hidden="1"/>
    </xf>
    <xf numFmtId="0" fontId="144" fillId="0" borderId="0" xfId="0" applyFont="1" applyAlignment="1" applyProtection="1">
      <alignment vertical="center"/>
      <protection hidden="1"/>
    </xf>
    <xf numFmtId="0" fontId="60" fillId="0" borderId="0" xfId="0" applyFont="1" applyAlignment="1" applyProtection="1">
      <alignment horizontal="left" vertical="center"/>
      <protection hidden="1"/>
    </xf>
    <xf numFmtId="0" fontId="60" fillId="0" borderId="0" xfId="0" applyFont="1" applyAlignment="1" applyProtection="1">
      <alignment horizontal="right" vertical="center"/>
      <protection hidden="1"/>
    </xf>
    <xf numFmtId="0" fontId="60" fillId="0" borderId="0" xfId="0" applyFont="1" applyAlignment="1" applyProtection="1">
      <alignment vertical="center"/>
      <protection hidden="1"/>
    </xf>
    <xf numFmtId="0" fontId="34" fillId="0" borderId="0" xfId="0" applyFont="1" applyAlignment="1" applyProtection="1">
      <alignment horizontal="center" textRotation="90" wrapText="1"/>
      <protection hidden="1"/>
    </xf>
    <xf numFmtId="0" fontId="137" fillId="32" borderId="52" xfId="0" applyFont="1" applyFill="1" applyBorder="1" applyAlignment="1" applyProtection="1">
      <alignment horizontal="center" vertical="center" wrapText="1"/>
      <protection hidden="1"/>
    </xf>
    <xf numFmtId="0" fontId="137" fillId="32" borderId="53" xfId="0" applyFont="1" applyFill="1" applyBorder="1" applyAlignment="1" applyProtection="1">
      <alignment horizontal="center" textRotation="90" wrapText="1"/>
      <protection hidden="1"/>
    </xf>
    <xf numFmtId="0" fontId="137" fillId="32" borderId="54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vertical="center"/>
      <protection hidden="1"/>
    </xf>
    <xf numFmtId="165" fontId="116" fillId="0" borderId="22" xfId="0" applyNumberFormat="1" applyFont="1" applyBorder="1" applyAlignment="1" applyProtection="1">
      <alignment horizontal="center" vertical="center"/>
      <protection hidden="1"/>
    </xf>
    <xf numFmtId="0" fontId="36" fillId="0" borderId="21" xfId="0" applyFont="1" applyBorder="1" applyAlignment="1" applyProtection="1">
      <alignment horizontal="center" vertical="center"/>
      <protection hidden="1"/>
    </xf>
    <xf numFmtId="17" fontId="81" fillId="0" borderId="22" xfId="0" applyNumberFormat="1" applyFont="1" applyBorder="1" applyAlignment="1" applyProtection="1">
      <alignment horizontal="center" vertical="center" wrapText="1"/>
      <protection hidden="1"/>
    </xf>
    <xf numFmtId="17" fontId="116" fillId="0" borderId="22" xfId="0" applyNumberFormat="1" applyFont="1" applyBorder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center" vertical="center" textRotation="90"/>
      <protection hidden="1"/>
    </xf>
    <xf numFmtId="0" fontId="83" fillId="32" borderId="27" xfId="0" applyFont="1" applyFill="1" applyBorder="1" applyAlignment="1" applyProtection="1">
      <alignment horizontal="center" vertical="center" textRotation="90"/>
      <protection hidden="1"/>
    </xf>
    <xf numFmtId="3" fontId="90" fillId="32" borderId="28" xfId="0" applyNumberFormat="1" applyFont="1" applyFill="1" applyBorder="1" applyAlignment="1" applyProtection="1">
      <alignment horizontal="center" vertical="center" textRotation="90"/>
      <protection hidden="1"/>
    </xf>
    <xf numFmtId="0" fontId="34" fillId="32" borderId="29" xfId="0" applyFont="1" applyFill="1" applyBorder="1" applyAlignment="1" applyProtection="1">
      <alignment horizontal="center" vertical="center" textRotation="90"/>
      <protection hidden="1"/>
    </xf>
    <xf numFmtId="17" fontId="81" fillId="0" borderId="22" xfId="0" applyNumberFormat="1" applyFont="1" applyBorder="1" applyAlignment="1" applyProtection="1">
      <alignment horizontal="center" vertical="center"/>
      <protection locked="0" hidden="1"/>
    </xf>
    <xf numFmtId="0" fontId="140" fillId="32" borderId="53" xfId="0" applyFont="1" applyFill="1" applyBorder="1" applyAlignment="1" applyProtection="1">
      <alignment horizontal="center" textRotation="90" wrapText="1"/>
      <protection locked="0" hidden="1"/>
    </xf>
    <xf numFmtId="17" fontId="81" fillId="0" borderId="22" xfId="0" applyNumberFormat="1" applyFont="1" applyBorder="1" applyAlignment="1" applyProtection="1">
      <alignment horizontal="center" vertical="center" wrapText="1"/>
      <protection locked="0" hidden="1"/>
    </xf>
    <xf numFmtId="0" fontId="179" fillId="0" borderId="0" xfId="0" applyFont="1" applyAlignment="1">
      <alignment vertical="center"/>
    </xf>
    <xf numFmtId="0" fontId="180" fillId="0" borderId="0" xfId="0" applyFont="1" applyAlignment="1">
      <alignment vertical="center"/>
    </xf>
    <xf numFmtId="3" fontId="28" fillId="29" borderId="33" xfId="0" applyNumberFormat="1" applyFont="1" applyFill="1" applyBorder="1" applyAlignment="1" applyProtection="1">
      <alignment horizontal="right" vertical="center" indent="1"/>
      <protection locked="0" hidden="1"/>
    </xf>
    <xf numFmtId="1" fontId="140" fillId="0" borderId="48" xfId="0" applyNumberFormat="1" applyFont="1" applyBorder="1" applyAlignment="1" applyProtection="1">
      <alignment horizontal="left" vertical="center"/>
      <protection hidden="1"/>
    </xf>
    <xf numFmtId="0" fontId="170" fillId="0" borderId="0" xfId="47" applyBorder="1"/>
    <xf numFmtId="0" fontId="30" fillId="0" borderId="0" xfId="37" applyFont="1" applyAlignment="1">
      <alignment horizontal="center"/>
    </xf>
    <xf numFmtId="0" fontId="47" fillId="34" borderId="0" xfId="0" applyFont="1" applyFill="1" applyAlignment="1">
      <alignment horizontal="left" wrapText="1" indent="1"/>
    </xf>
    <xf numFmtId="0" fontId="47" fillId="34" borderId="39" xfId="0" applyFont="1" applyFill="1" applyBorder="1" applyAlignment="1">
      <alignment horizontal="left" wrapText="1" indent="1"/>
    </xf>
    <xf numFmtId="0" fontId="177" fillId="31" borderId="41" xfId="0" applyFont="1" applyFill="1" applyBorder="1" applyAlignment="1">
      <alignment horizontal="left" vertical="center" indent="3"/>
    </xf>
    <xf numFmtId="0" fontId="177" fillId="31" borderId="13" xfId="0" applyFont="1" applyFill="1" applyBorder="1" applyAlignment="1">
      <alignment horizontal="left" vertical="center" indent="3"/>
    </xf>
    <xf numFmtId="0" fontId="177" fillId="31" borderId="26" xfId="0" applyFont="1" applyFill="1" applyBorder="1" applyAlignment="1">
      <alignment horizontal="left" vertical="center" indent="3"/>
    </xf>
    <xf numFmtId="0" fontId="47" fillId="34" borderId="12" xfId="0" applyFont="1" applyFill="1" applyBorder="1" applyAlignment="1">
      <alignment horizontal="left" vertical="center" indent="1"/>
    </xf>
    <xf numFmtId="0" fontId="47" fillId="34" borderId="13" xfId="0" applyFont="1" applyFill="1" applyBorder="1" applyAlignment="1">
      <alignment horizontal="left" vertical="center" indent="1"/>
    </xf>
    <xf numFmtId="0" fontId="47" fillId="34" borderId="26" xfId="0" applyFont="1" applyFill="1" applyBorder="1" applyAlignment="1">
      <alignment horizontal="left" vertical="center" indent="1"/>
    </xf>
    <xf numFmtId="0" fontId="47" fillId="34" borderId="0" xfId="0" applyFont="1" applyFill="1" applyAlignment="1">
      <alignment horizontal="left" indent="1"/>
    </xf>
    <xf numFmtId="0" fontId="47" fillId="34" borderId="39" xfId="0" applyFont="1" applyFill="1" applyBorder="1" applyAlignment="1">
      <alignment horizontal="left" indent="1"/>
    </xf>
    <xf numFmtId="0" fontId="29" fillId="34" borderId="10" xfId="0" applyFont="1" applyFill="1" applyBorder="1" applyAlignment="1">
      <alignment horizontal="left" wrapText="1" indent="1"/>
    </xf>
    <xf numFmtId="0" fontId="29" fillId="34" borderId="21" xfId="0" applyFont="1" applyFill="1" applyBorder="1" applyAlignment="1">
      <alignment horizontal="left" wrapText="1" indent="1"/>
    </xf>
    <xf numFmtId="2" fontId="51" fillId="31" borderId="42" xfId="0" applyNumberFormat="1" applyFont="1" applyFill="1" applyBorder="1" applyAlignment="1">
      <alignment horizontal="center" vertical="center" wrapText="1"/>
    </xf>
    <xf numFmtId="2" fontId="51" fillId="31" borderId="43" xfId="0" applyNumberFormat="1" applyFont="1" applyFill="1" applyBorder="1" applyAlignment="1">
      <alignment horizontal="center" vertical="center" wrapText="1"/>
    </xf>
    <xf numFmtId="2" fontId="51" fillId="31" borderId="44" xfId="0" applyNumberFormat="1" applyFont="1" applyFill="1" applyBorder="1" applyAlignment="1">
      <alignment horizontal="center" vertical="center" wrapText="1"/>
    </xf>
    <xf numFmtId="0" fontId="171" fillId="26" borderId="35" xfId="0" applyFont="1" applyFill="1" applyBorder="1" applyAlignment="1">
      <alignment horizontal="center"/>
    </xf>
    <xf numFmtId="0" fontId="171" fillId="26" borderId="36" xfId="0" applyFont="1" applyFill="1" applyBorder="1" applyAlignment="1">
      <alignment horizontal="center"/>
    </xf>
    <xf numFmtId="0" fontId="171" fillId="26" borderId="37" xfId="0" applyFont="1" applyFill="1" applyBorder="1" applyAlignment="1">
      <alignment horizontal="center"/>
    </xf>
    <xf numFmtId="0" fontId="174" fillId="35" borderId="22" xfId="0" applyFont="1" applyFill="1" applyBorder="1" applyAlignment="1">
      <alignment horizontal="center" vertical="center"/>
    </xf>
    <xf numFmtId="0" fontId="174" fillId="35" borderId="10" xfId="0" applyFont="1" applyFill="1" applyBorder="1" applyAlignment="1">
      <alignment horizontal="center" vertical="center"/>
    </xf>
    <xf numFmtId="0" fontId="174" fillId="35" borderId="21" xfId="0" applyFont="1" applyFill="1" applyBorder="1" applyAlignment="1">
      <alignment horizontal="center" vertical="center"/>
    </xf>
    <xf numFmtId="0" fontId="175" fillId="34" borderId="38" xfId="0" applyFont="1" applyFill="1" applyBorder="1" applyAlignment="1">
      <alignment horizontal="center" vertical="center"/>
    </xf>
    <xf numFmtId="0" fontId="175" fillId="34" borderId="0" xfId="0" applyFont="1" applyFill="1" applyAlignment="1">
      <alignment horizontal="center" vertical="center"/>
    </xf>
    <xf numFmtId="0" fontId="175" fillId="34" borderId="39" xfId="0" applyFont="1" applyFill="1" applyBorder="1" applyAlignment="1">
      <alignment horizontal="center" vertical="center"/>
    </xf>
    <xf numFmtId="0" fontId="177" fillId="31" borderId="22" xfId="0" applyFont="1" applyFill="1" applyBorder="1" applyAlignment="1">
      <alignment horizontal="left" indent="3"/>
    </xf>
    <xf numFmtId="0" fontId="177" fillId="31" borderId="10" xfId="0" applyFont="1" applyFill="1" applyBorder="1" applyAlignment="1">
      <alignment horizontal="left" indent="3"/>
    </xf>
    <xf numFmtId="0" fontId="177" fillId="31" borderId="21" xfId="0" applyFont="1" applyFill="1" applyBorder="1" applyAlignment="1">
      <alignment horizontal="left" indent="3"/>
    </xf>
    <xf numFmtId="0" fontId="178" fillId="31" borderId="41" xfId="0" applyFont="1" applyFill="1" applyBorder="1" applyAlignment="1">
      <alignment horizontal="left" indent="3"/>
    </xf>
    <xf numFmtId="0" fontId="178" fillId="31" borderId="13" xfId="0" applyFont="1" applyFill="1" applyBorder="1" applyAlignment="1">
      <alignment horizontal="left" indent="3"/>
    </xf>
    <xf numFmtId="0" fontId="178" fillId="31" borderId="26" xfId="0" applyFont="1" applyFill="1" applyBorder="1" applyAlignment="1">
      <alignment horizontal="left" indent="3"/>
    </xf>
    <xf numFmtId="0" fontId="178" fillId="43" borderId="41" xfId="0" applyFont="1" applyFill="1" applyBorder="1" applyAlignment="1">
      <alignment horizontal="left" vertical="top" indent="4"/>
    </xf>
    <xf numFmtId="0" fontId="178" fillId="43" borderId="13" xfId="0" applyFont="1" applyFill="1" applyBorder="1" applyAlignment="1">
      <alignment horizontal="left" vertical="top" indent="4"/>
    </xf>
    <xf numFmtId="0" fontId="178" fillId="43" borderId="26" xfId="0" applyFont="1" applyFill="1" applyBorder="1" applyAlignment="1">
      <alignment horizontal="left" vertical="top" indent="4"/>
    </xf>
    <xf numFmtId="0" fontId="29" fillId="34" borderId="12" xfId="0" applyFont="1" applyFill="1" applyBorder="1" applyAlignment="1">
      <alignment horizontal="left" wrapText="1" indent="1"/>
    </xf>
    <xf numFmtId="0" fontId="29" fillId="34" borderId="13" xfId="0" applyFont="1" applyFill="1" applyBorder="1" applyAlignment="1">
      <alignment horizontal="left" wrapText="1" indent="1"/>
    </xf>
    <xf numFmtId="0" fontId="29" fillId="34" borderId="26" xfId="0" applyFont="1" applyFill="1" applyBorder="1" applyAlignment="1">
      <alignment horizontal="left" wrapText="1" indent="1"/>
    </xf>
    <xf numFmtId="0" fontId="71" fillId="34" borderId="13" xfId="0" applyFont="1" applyFill="1" applyBorder="1" applyAlignment="1">
      <alignment horizontal="left" vertical="top" wrapText="1" indent="1"/>
    </xf>
    <xf numFmtId="0" fontId="47" fillId="34" borderId="13" xfId="0" applyFont="1" applyFill="1" applyBorder="1" applyAlignment="1">
      <alignment horizontal="left" vertical="top" wrapText="1" indent="1"/>
    </xf>
    <xf numFmtId="0" fontId="47" fillId="34" borderId="26" xfId="0" applyFont="1" applyFill="1" applyBorder="1" applyAlignment="1">
      <alignment horizontal="left" vertical="top" wrapText="1" indent="1"/>
    </xf>
    <xf numFmtId="0" fontId="47" fillId="34" borderId="10" xfId="0" applyFont="1" applyFill="1" applyBorder="1" applyAlignment="1">
      <alignment horizontal="left" indent="1"/>
    </xf>
    <xf numFmtId="0" fontId="47" fillId="34" borderId="21" xfId="0" applyFont="1" applyFill="1" applyBorder="1" applyAlignment="1">
      <alignment horizontal="left" indent="1"/>
    </xf>
    <xf numFmtId="0" fontId="47" fillId="34" borderId="12" xfId="0" applyFont="1" applyFill="1" applyBorder="1" applyAlignment="1">
      <alignment horizontal="left" indent="1"/>
    </xf>
    <xf numFmtId="0" fontId="47" fillId="34" borderId="13" xfId="0" applyFont="1" applyFill="1" applyBorder="1" applyAlignment="1">
      <alignment horizontal="left" indent="1"/>
    </xf>
    <xf numFmtId="0" fontId="47" fillId="34" borderId="26" xfId="0" applyFont="1" applyFill="1" applyBorder="1" applyAlignment="1">
      <alignment horizontal="left" indent="1"/>
    </xf>
    <xf numFmtId="0" fontId="52" fillId="42" borderId="41" xfId="0" applyFont="1" applyFill="1" applyBorder="1" applyAlignment="1">
      <alignment horizontal="left" vertical="center" wrapText="1" indent="3"/>
    </xf>
    <xf numFmtId="0" fontId="52" fillId="42" borderId="13" xfId="0" applyFont="1" applyFill="1" applyBorder="1" applyAlignment="1">
      <alignment horizontal="left" vertical="center" wrapText="1" indent="3"/>
    </xf>
    <xf numFmtId="0" fontId="52" fillId="42" borderId="26" xfId="0" applyFont="1" applyFill="1" applyBorder="1" applyAlignment="1">
      <alignment horizontal="left" vertical="center" wrapText="1" indent="3"/>
    </xf>
    <xf numFmtId="0" fontId="47" fillId="34" borderId="12" xfId="0" applyFont="1" applyFill="1" applyBorder="1" applyAlignment="1">
      <alignment horizontal="left" wrapText="1" indent="1"/>
    </xf>
    <xf numFmtId="0" fontId="47" fillId="34" borderId="13" xfId="0" applyFont="1" applyFill="1" applyBorder="1" applyAlignment="1">
      <alignment horizontal="left" wrapText="1" indent="1"/>
    </xf>
    <xf numFmtId="0" fontId="47" fillId="34" borderId="26" xfId="0" applyFont="1" applyFill="1" applyBorder="1" applyAlignment="1">
      <alignment horizontal="left" wrapText="1" indent="1"/>
    </xf>
    <xf numFmtId="0" fontId="69" fillId="34" borderId="17" xfId="0" applyFont="1" applyFill="1" applyBorder="1" applyAlignment="1">
      <alignment horizontal="left" vertical="center" wrapText="1" indent="1"/>
    </xf>
    <xf numFmtId="0" fontId="69" fillId="34" borderId="17" xfId="0" applyFont="1" applyFill="1" applyBorder="1" applyAlignment="1">
      <alignment horizontal="left" vertical="center" indent="1"/>
    </xf>
    <xf numFmtId="0" fontId="69" fillId="34" borderId="45" xfId="0" applyFont="1" applyFill="1" applyBorder="1" applyAlignment="1">
      <alignment horizontal="left" vertical="center" indent="1"/>
    </xf>
    <xf numFmtId="0" fontId="69" fillId="34" borderId="11" xfId="0" applyFont="1" applyFill="1" applyBorder="1" applyAlignment="1">
      <alignment horizontal="left" vertical="center" indent="1"/>
    </xf>
    <xf numFmtId="0" fontId="69" fillId="34" borderId="40" xfId="0" applyFont="1" applyFill="1" applyBorder="1" applyAlignment="1">
      <alignment horizontal="left" vertical="center" indent="1"/>
    </xf>
    <xf numFmtId="0" fontId="57" fillId="34" borderId="23" xfId="0" applyFont="1" applyFill="1" applyBorder="1" applyAlignment="1">
      <alignment horizontal="center" vertical="top"/>
    </xf>
    <xf numFmtId="0" fontId="57" fillId="34" borderId="25" xfId="0" applyFont="1" applyFill="1" applyBorder="1" applyAlignment="1">
      <alignment horizontal="center" vertical="top"/>
    </xf>
    <xf numFmtId="0" fontId="145" fillId="30" borderId="53" xfId="0" applyFont="1" applyFill="1" applyBorder="1" applyAlignment="1" applyProtection="1">
      <alignment horizontal="left" vertical="center" indent="1"/>
      <protection locked="0"/>
    </xf>
    <xf numFmtId="0" fontId="145" fillId="30" borderId="54" xfId="0" applyFont="1" applyFill="1" applyBorder="1" applyAlignment="1" applyProtection="1">
      <alignment horizontal="left" vertical="center" indent="1"/>
      <protection locked="0"/>
    </xf>
    <xf numFmtId="0" fontId="79" fillId="31" borderId="35" xfId="0" applyFont="1" applyFill="1" applyBorder="1" applyAlignment="1">
      <alignment horizontal="center" vertical="center"/>
    </xf>
    <xf numFmtId="0" fontId="79" fillId="31" borderId="36" xfId="0" applyFont="1" applyFill="1" applyBorder="1" applyAlignment="1">
      <alignment horizontal="center" vertical="center"/>
    </xf>
    <xf numFmtId="0" fontId="79" fillId="31" borderId="37" xfId="0" applyFont="1" applyFill="1" applyBorder="1" applyAlignment="1">
      <alignment horizontal="center" vertical="center"/>
    </xf>
    <xf numFmtId="0" fontId="72" fillId="31" borderId="38" xfId="0" applyFont="1" applyFill="1" applyBorder="1" applyAlignment="1">
      <alignment horizontal="center" vertical="center"/>
    </xf>
    <xf numFmtId="0" fontId="61" fillId="31" borderId="0" xfId="0" applyFont="1" applyFill="1" applyAlignment="1">
      <alignment horizontal="center" vertical="center"/>
    </xf>
    <xf numFmtId="0" fontId="61" fillId="31" borderId="39" xfId="0" applyFont="1" applyFill="1" applyBorder="1" applyAlignment="1">
      <alignment horizontal="center" vertical="center"/>
    </xf>
    <xf numFmtId="0" fontId="41" fillId="31" borderId="36" xfId="0" applyFont="1" applyFill="1" applyBorder="1" applyAlignment="1">
      <alignment horizontal="center" vertical="center" wrapText="1"/>
    </xf>
    <xf numFmtId="0" fontId="41" fillId="31" borderId="36" xfId="0" applyFont="1" applyFill="1" applyBorder="1" applyAlignment="1">
      <alignment horizontal="center" vertical="center"/>
    </xf>
    <xf numFmtId="0" fontId="170" fillId="0" borderId="0" xfId="47" applyAlignment="1">
      <alignment horizontal="center" vertical="top"/>
    </xf>
    <xf numFmtId="0" fontId="139" fillId="0" borderId="0" xfId="0" applyFont="1" applyAlignment="1">
      <alignment horizontal="center" vertical="top"/>
    </xf>
    <xf numFmtId="0" fontId="145" fillId="0" borderId="0" xfId="0" applyFont="1" applyAlignment="1" applyProtection="1">
      <alignment horizontal="center" vertical="center"/>
      <protection hidden="1"/>
    </xf>
    <xf numFmtId="1" fontId="140" fillId="0" borderId="0" xfId="0" applyNumberFormat="1" applyFont="1" applyAlignment="1" applyProtection="1">
      <alignment horizontal="left" vertical="center"/>
      <protection hidden="1"/>
    </xf>
    <xf numFmtId="0" fontId="140" fillId="0" borderId="0" xfId="0" applyFont="1" applyAlignment="1" applyProtection="1">
      <alignment horizontal="left" vertical="center" indent="1"/>
      <protection hidden="1"/>
    </xf>
    <xf numFmtId="0" fontId="86" fillId="0" borderId="0" xfId="0" applyFont="1" applyAlignment="1" applyProtection="1">
      <alignment horizontal="center" vertical="top"/>
      <protection hidden="1"/>
    </xf>
    <xf numFmtId="0" fontId="85" fillId="0" borderId="0" xfId="0" applyFont="1" applyAlignment="1">
      <alignment horizontal="center" vertical="center"/>
    </xf>
    <xf numFmtId="0" fontId="140" fillId="0" borderId="0" xfId="0" applyFont="1" applyAlignment="1" applyProtection="1">
      <alignment horizontal="left" vertical="center"/>
      <protection hidden="1"/>
    </xf>
    <xf numFmtId="0" fontId="140" fillId="0" borderId="48" xfId="0" applyFont="1" applyBorder="1" applyAlignment="1" applyProtection="1">
      <alignment horizontal="left" vertical="center"/>
      <protection hidden="1"/>
    </xf>
    <xf numFmtId="0" fontId="145" fillId="0" borderId="48" xfId="0" applyFont="1" applyBorder="1" applyAlignment="1" applyProtection="1">
      <alignment horizontal="center" vertical="center"/>
      <protection hidden="1"/>
    </xf>
    <xf numFmtId="0" fontId="145" fillId="0" borderId="48" xfId="0" applyFont="1" applyBorder="1" applyAlignment="1" applyProtection="1">
      <alignment horizontal="left" vertical="center" indent="1"/>
      <protection hidden="1"/>
    </xf>
    <xf numFmtId="1" fontId="140" fillId="0" borderId="48" xfId="0" applyNumberFormat="1" applyFont="1" applyBorder="1" applyAlignment="1" applyProtection="1">
      <alignment horizontal="left" vertical="center"/>
      <protection hidden="1"/>
    </xf>
    <xf numFmtId="2" fontId="88" fillId="30" borderId="12" xfId="0" applyNumberFormat="1" applyFont="1" applyFill="1" applyBorder="1" applyAlignment="1">
      <alignment horizontal="center" vertical="center" wrapText="1"/>
    </xf>
    <xf numFmtId="2" fontId="88" fillId="30" borderId="13" xfId="0" applyNumberFormat="1" applyFont="1" applyFill="1" applyBorder="1" applyAlignment="1">
      <alignment horizontal="center" vertical="center" wrapText="1"/>
    </xf>
    <xf numFmtId="2" fontId="88" fillId="30" borderId="14" xfId="0" applyNumberFormat="1" applyFont="1" applyFill="1" applyBorder="1" applyAlignment="1">
      <alignment horizontal="center" vertical="center" wrapText="1"/>
    </xf>
    <xf numFmtId="2" fontId="32" fillId="37" borderId="10" xfId="0" applyNumberFormat="1" applyFont="1" applyFill="1" applyBorder="1" applyAlignment="1">
      <alignment horizontal="center" vertical="center" wrapText="1"/>
    </xf>
    <xf numFmtId="2" fontId="32" fillId="37" borderId="10" xfId="0" applyNumberFormat="1" applyFont="1" applyFill="1" applyBorder="1" applyAlignment="1">
      <alignment horizontal="center" vertical="center"/>
    </xf>
    <xf numFmtId="2" fontId="143" fillId="30" borderId="12" xfId="0" applyNumberFormat="1" applyFont="1" applyFill="1" applyBorder="1" applyAlignment="1">
      <alignment horizontal="center" vertical="center"/>
    </xf>
    <xf numFmtId="2" fontId="143" fillId="30" borderId="13" xfId="0" applyNumberFormat="1" applyFont="1" applyFill="1" applyBorder="1" applyAlignment="1">
      <alignment horizontal="center" vertical="center"/>
    </xf>
    <xf numFmtId="2" fontId="143" fillId="30" borderId="14" xfId="0" applyNumberFormat="1" applyFont="1" applyFill="1" applyBorder="1" applyAlignment="1">
      <alignment horizontal="center" vertical="center"/>
    </xf>
    <xf numFmtId="2" fontId="152" fillId="36" borderId="12" xfId="0" applyNumberFormat="1" applyFont="1" applyFill="1" applyBorder="1" applyAlignment="1" applyProtection="1">
      <alignment horizontal="center" vertical="center"/>
      <protection hidden="1"/>
    </xf>
    <xf numFmtId="2" fontId="152" fillId="36" borderId="13" xfId="0" applyNumberFormat="1" applyFont="1" applyFill="1" applyBorder="1" applyAlignment="1" applyProtection="1">
      <alignment horizontal="center" vertical="center"/>
      <protection hidden="1"/>
    </xf>
    <xf numFmtId="2" fontId="152" fillId="36" borderId="14" xfId="0" applyNumberFormat="1" applyFont="1" applyFill="1" applyBorder="1" applyAlignment="1" applyProtection="1">
      <alignment horizontal="center" vertical="center"/>
      <protection hidden="1"/>
    </xf>
    <xf numFmtId="2" fontId="5" fillId="24" borderId="16" xfId="0" applyNumberFormat="1" applyFont="1" applyFill="1" applyBorder="1" applyAlignment="1" applyProtection="1">
      <alignment horizontal="right" indent="1"/>
      <protection hidden="1"/>
    </xf>
    <xf numFmtId="2" fontId="5" fillId="24" borderId="11" xfId="0" applyNumberFormat="1" applyFont="1" applyFill="1" applyBorder="1" applyAlignment="1" applyProtection="1">
      <alignment horizontal="right" indent="1"/>
      <protection hidden="1"/>
    </xf>
    <xf numFmtId="2" fontId="5" fillId="24" borderId="18" xfId="0" applyNumberFormat="1" applyFont="1" applyFill="1" applyBorder="1" applyAlignment="1" applyProtection="1">
      <alignment horizontal="right" indent="1"/>
      <protection hidden="1"/>
    </xf>
    <xf numFmtId="2" fontId="5" fillId="24" borderId="17" xfId="0" applyNumberFormat="1" applyFont="1" applyFill="1" applyBorder="1" applyAlignment="1" applyProtection="1">
      <alignment horizontal="right" indent="1"/>
      <protection hidden="1"/>
    </xf>
    <xf numFmtId="1" fontId="53" fillId="27" borderId="55" xfId="0" applyNumberFormat="1" applyFont="1" applyFill="1" applyBorder="1" applyAlignment="1" applyProtection="1">
      <alignment horizontal="center" vertical="center"/>
      <protection hidden="1"/>
    </xf>
    <xf numFmtId="1" fontId="44" fillId="27" borderId="57" xfId="0" applyNumberFormat="1" applyFont="1" applyFill="1" applyBorder="1" applyAlignment="1">
      <alignment horizontal="center" vertical="center" wrapText="1"/>
    </xf>
    <xf numFmtId="1" fontId="44" fillId="27" borderId="55" xfId="0" applyNumberFormat="1" applyFont="1" applyFill="1" applyBorder="1" applyAlignment="1">
      <alignment horizontal="center" vertical="center" wrapText="1"/>
    </xf>
    <xf numFmtId="1" fontId="53" fillId="36" borderId="57" xfId="0" applyNumberFormat="1" applyFont="1" applyFill="1" applyBorder="1" applyAlignment="1">
      <alignment horizontal="center" vertical="center" wrapText="1"/>
    </xf>
    <xf numFmtId="1" fontId="53" fillId="36" borderId="55" xfId="0" applyNumberFormat="1" applyFont="1" applyFill="1" applyBorder="1" applyAlignment="1">
      <alignment horizontal="center" vertical="center" wrapText="1"/>
    </xf>
    <xf numFmtId="2" fontId="40" fillId="39" borderId="15" xfId="0" applyNumberFormat="1" applyFont="1" applyFill="1" applyBorder="1" applyAlignment="1">
      <alignment horizontal="right" indent="1"/>
    </xf>
    <xf numFmtId="2" fontId="40" fillId="39" borderId="10" xfId="0" applyNumberFormat="1" applyFont="1" applyFill="1" applyBorder="1" applyAlignment="1">
      <alignment horizontal="right" indent="1"/>
    </xf>
    <xf numFmtId="2" fontId="88" fillId="30" borderId="12" xfId="0" applyNumberFormat="1" applyFont="1" applyFill="1" applyBorder="1" applyAlignment="1">
      <alignment horizontal="center" vertical="center"/>
    </xf>
    <xf numFmtId="2" fontId="88" fillId="30" borderId="13" xfId="0" applyNumberFormat="1" applyFont="1" applyFill="1" applyBorder="1" applyAlignment="1">
      <alignment horizontal="center" vertical="center"/>
    </xf>
    <xf numFmtId="2" fontId="82" fillId="29" borderId="10" xfId="0" applyNumberFormat="1" applyFont="1" applyFill="1" applyBorder="1" applyAlignment="1">
      <alignment horizontal="right" indent="1"/>
    </xf>
    <xf numFmtId="2" fontId="141" fillId="35" borderId="12" xfId="0" applyNumberFormat="1" applyFont="1" applyFill="1" applyBorder="1" applyAlignment="1">
      <alignment horizontal="center" vertical="center" wrapText="1"/>
    </xf>
    <xf numFmtId="2" fontId="141" fillId="35" borderId="13" xfId="0" applyNumberFormat="1" applyFont="1" applyFill="1" applyBorder="1" applyAlignment="1">
      <alignment horizontal="center" vertical="center" wrapText="1"/>
    </xf>
    <xf numFmtId="2" fontId="141" fillId="35" borderId="14" xfId="0" applyNumberFormat="1" applyFont="1" applyFill="1" applyBorder="1" applyAlignment="1">
      <alignment horizontal="center" vertical="center" wrapText="1"/>
    </xf>
    <xf numFmtId="0" fontId="138" fillId="33" borderId="12" xfId="0" applyFont="1" applyFill="1" applyBorder="1" applyAlignment="1">
      <alignment horizontal="center" wrapText="1"/>
    </xf>
    <xf numFmtId="0" fontId="138" fillId="33" borderId="13" xfId="0" applyFont="1" applyFill="1" applyBorder="1" applyAlignment="1">
      <alignment horizontal="center" wrapText="1"/>
    </xf>
    <xf numFmtId="0" fontId="138" fillId="33" borderId="11" xfId="0" applyFont="1" applyFill="1" applyBorder="1" applyAlignment="1">
      <alignment horizontal="center" wrapText="1"/>
    </xf>
    <xf numFmtId="0" fontId="138" fillId="33" borderId="14" xfId="0" applyFont="1" applyFill="1" applyBorder="1" applyAlignment="1">
      <alignment horizontal="center" wrapText="1"/>
    </xf>
    <xf numFmtId="0" fontId="131" fillId="0" borderId="22" xfId="37" applyFont="1" applyBorder="1" applyAlignment="1">
      <alignment horizontal="center" vertical="top"/>
    </xf>
    <xf numFmtId="0" fontId="97" fillId="0" borderId="10" xfId="37" applyFont="1" applyBorder="1" applyAlignment="1">
      <alignment horizontal="left" vertical="center"/>
    </xf>
    <xf numFmtId="0" fontId="99" fillId="0" borderId="10" xfId="37" applyFont="1" applyBorder="1" applyAlignment="1">
      <alignment horizontal="center" vertical="center"/>
    </xf>
    <xf numFmtId="2" fontId="113" fillId="0" borderId="12" xfId="37" applyNumberFormat="1" applyFont="1" applyBorder="1" applyAlignment="1" applyProtection="1">
      <alignment horizontal="center" vertical="center"/>
      <protection hidden="1"/>
    </xf>
    <xf numFmtId="2" fontId="113" fillId="0" borderId="13" xfId="37" applyNumberFormat="1" applyFont="1" applyBorder="1" applyAlignment="1" applyProtection="1">
      <alignment horizontal="center" vertical="center"/>
      <protection hidden="1"/>
    </xf>
    <xf numFmtId="2" fontId="113" fillId="0" borderId="14" xfId="37" applyNumberFormat="1" applyFont="1" applyBorder="1" applyAlignment="1" applyProtection="1">
      <alignment horizontal="center" vertical="center"/>
      <protection hidden="1"/>
    </xf>
    <xf numFmtId="0" fontId="99" fillId="0" borderId="12" xfId="37" applyFont="1" applyBorder="1" applyAlignment="1">
      <alignment horizontal="center" vertical="center"/>
    </xf>
    <xf numFmtId="0" fontId="99" fillId="0" borderId="13" xfId="37" applyFont="1" applyBorder="1" applyAlignment="1">
      <alignment horizontal="center" vertical="center"/>
    </xf>
    <xf numFmtId="0" fontId="99" fillId="0" borderId="14" xfId="37" applyFont="1" applyBorder="1" applyAlignment="1">
      <alignment horizontal="center" vertical="center"/>
    </xf>
    <xf numFmtId="0" fontId="97" fillId="0" borderId="18" xfId="37" applyFont="1" applyBorder="1" applyAlignment="1">
      <alignment horizontal="left" vertical="center" wrapText="1"/>
    </xf>
    <xf numFmtId="0" fontId="97" fillId="0" borderId="19" xfId="37" applyFont="1" applyBorder="1" applyAlignment="1">
      <alignment horizontal="left" vertical="center" wrapText="1"/>
    </xf>
    <xf numFmtId="0" fontId="97" fillId="0" borderId="16" xfId="37" applyFont="1" applyBorder="1" applyAlignment="1">
      <alignment horizontal="left" vertical="center" wrapText="1"/>
    </xf>
    <xf numFmtId="0" fontId="97" fillId="0" borderId="20" xfId="37" applyFont="1" applyBorder="1" applyAlignment="1">
      <alignment horizontal="left" vertical="center" wrapText="1"/>
    </xf>
    <xf numFmtId="0" fontId="42" fillId="0" borderId="0" xfId="37" applyFont="1" applyAlignment="1">
      <alignment horizontal="center"/>
    </xf>
    <xf numFmtId="2" fontId="113" fillId="0" borderId="10" xfId="37" applyNumberFormat="1" applyFont="1" applyBorder="1" applyAlignment="1" applyProtection="1">
      <alignment horizontal="center" vertical="center"/>
      <protection hidden="1"/>
    </xf>
    <xf numFmtId="0" fontId="99" fillId="0" borderId="10" xfId="37" applyFont="1" applyBorder="1" applyAlignment="1">
      <alignment horizontal="left" vertical="center"/>
    </xf>
    <xf numFmtId="0" fontId="131" fillId="0" borderId="23" xfId="37" applyFont="1" applyBorder="1" applyAlignment="1">
      <alignment horizontal="center" vertical="top"/>
    </xf>
    <xf numFmtId="0" fontId="131" fillId="0" borderId="24" xfId="37" applyFont="1" applyBorder="1" applyAlignment="1">
      <alignment horizontal="center" vertical="top"/>
    </xf>
    <xf numFmtId="0" fontId="131" fillId="0" borderId="25" xfId="37" applyFont="1" applyBorder="1" applyAlignment="1">
      <alignment horizontal="center" vertical="top"/>
    </xf>
    <xf numFmtId="0" fontId="97" fillId="0" borderId="12" xfId="37" applyFont="1" applyBorder="1" applyAlignment="1">
      <alignment horizontal="right" vertical="center" indent="1"/>
    </xf>
    <xf numFmtId="0" fontId="97" fillId="0" borderId="13" xfId="37" applyFont="1" applyBorder="1" applyAlignment="1">
      <alignment horizontal="right" vertical="center" indent="1"/>
    </xf>
    <xf numFmtId="0" fontId="97" fillId="0" borderId="14" xfId="37" applyFont="1" applyBorder="1" applyAlignment="1">
      <alignment horizontal="right" vertical="center" indent="1"/>
    </xf>
    <xf numFmtId="0" fontId="99" fillId="0" borderId="10" xfId="37" applyFont="1" applyBorder="1" applyAlignment="1">
      <alignment vertical="center"/>
    </xf>
    <xf numFmtId="0" fontId="99" fillId="0" borderId="12" xfId="37" applyFont="1" applyBorder="1" applyAlignment="1">
      <alignment horizontal="left" vertical="center"/>
    </xf>
    <xf numFmtId="0" fontId="99" fillId="0" borderId="13" xfId="37" applyFont="1" applyBorder="1" applyAlignment="1">
      <alignment horizontal="left" vertical="center"/>
    </xf>
    <xf numFmtId="0" fontId="99" fillId="0" borderId="14" xfId="37" applyFont="1" applyBorder="1" applyAlignment="1">
      <alignment horizontal="left" vertical="center"/>
    </xf>
    <xf numFmtId="0" fontId="160" fillId="0" borderId="12" xfId="37" applyFont="1" applyBorder="1" applyAlignment="1">
      <alignment horizontal="left" vertical="top" wrapText="1"/>
    </xf>
    <xf numFmtId="0" fontId="160" fillId="0" borderId="13" xfId="37" applyFont="1" applyBorder="1" applyAlignment="1">
      <alignment horizontal="left" vertical="top" wrapText="1"/>
    </xf>
    <xf numFmtId="0" fontId="160" fillId="0" borderId="14" xfId="37" applyFont="1" applyBorder="1" applyAlignment="1">
      <alignment horizontal="left" vertical="top" wrapText="1"/>
    </xf>
    <xf numFmtId="0" fontId="108" fillId="0" borderId="10" xfId="37" applyFont="1" applyBorder="1" applyAlignment="1">
      <alignment horizontal="right" vertical="center" indent="1"/>
    </xf>
    <xf numFmtId="0" fontId="99" fillId="0" borderId="18" xfId="37" applyFont="1" applyBorder="1" applyAlignment="1">
      <alignment horizontal="left" vertical="center" wrapText="1"/>
    </xf>
    <xf numFmtId="0" fontId="99" fillId="0" borderId="17" xfId="37" applyFont="1" applyBorder="1" applyAlignment="1">
      <alignment horizontal="left" vertical="center" wrapText="1"/>
    </xf>
    <xf numFmtId="0" fontId="99" fillId="0" borderId="19" xfId="37" applyFont="1" applyBorder="1" applyAlignment="1">
      <alignment horizontal="left" vertical="center" wrapText="1"/>
    </xf>
    <xf numFmtId="0" fontId="99" fillId="0" borderId="16" xfId="37" applyFont="1" applyBorder="1" applyAlignment="1">
      <alignment horizontal="left" vertical="center" wrapText="1"/>
    </xf>
    <xf numFmtId="0" fontId="99" fillId="0" borderId="11" xfId="37" applyFont="1" applyBorder="1" applyAlignment="1">
      <alignment horizontal="left" vertical="center" wrapText="1"/>
    </xf>
    <xf numFmtId="0" fontId="99" fillId="0" borderId="20" xfId="37" applyFont="1" applyBorder="1" applyAlignment="1">
      <alignment horizontal="left" vertical="center" wrapText="1"/>
    </xf>
    <xf numFmtId="0" fontId="102" fillId="0" borderId="47" xfId="37" applyFont="1" applyBorder="1" applyAlignment="1">
      <alignment horizontal="center" vertical="top"/>
    </xf>
    <xf numFmtId="0" fontId="102" fillId="0" borderId="15" xfId="37" applyFont="1" applyBorder="1" applyAlignment="1">
      <alignment horizontal="center" vertical="top"/>
    </xf>
    <xf numFmtId="0" fontId="108" fillId="0" borderId="12" xfId="37" applyFont="1" applyBorder="1" applyAlignment="1">
      <alignment horizontal="right" vertical="center" indent="1"/>
    </xf>
    <xf numFmtId="0" fontId="108" fillId="0" borderId="13" xfId="37" applyFont="1" applyBorder="1" applyAlignment="1">
      <alignment horizontal="right" vertical="center" indent="1"/>
    </xf>
    <xf numFmtId="0" fontId="108" fillId="0" borderId="14" xfId="37" applyFont="1" applyBorder="1" applyAlignment="1">
      <alignment horizontal="right" vertical="center" indent="1"/>
    </xf>
    <xf numFmtId="0" fontId="122" fillId="0" borderId="10" xfId="37" applyFont="1" applyBorder="1" applyAlignment="1">
      <alignment horizontal="left" vertical="center"/>
    </xf>
    <xf numFmtId="0" fontId="108" fillId="0" borderId="10" xfId="37" applyFont="1" applyBorder="1" applyAlignment="1">
      <alignment horizontal="left" vertical="center"/>
    </xf>
    <xf numFmtId="0" fontId="108" fillId="0" borderId="21" xfId="37" applyFont="1" applyBorder="1" applyAlignment="1">
      <alignment horizontal="left" vertical="center"/>
    </xf>
    <xf numFmtId="0" fontId="103" fillId="0" borderId="10" xfId="37" applyFont="1" applyBorder="1" applyAlignment="1">
      <alignment horizontal="left" vertical="center"/>
    </xf>
    <xf numFmtId="0" fontId="103" fillId="0" borderId="21" xfId="37" applyFont="1" applyBorder="1" applyAlignment="1">
      <alignment horizontal="left" vertical="center"/>
    </xf>
    <xf numFmtId="0" fontId="99" fillId="0" borderId="18" xfId="37" applyFont="1" applyBorder="1" applyAlignment="1">
      <alignment horizontal="center" vertical="center"/>
    </xf>
    <xf numFmtId="0" fontId="99" fillId="0" borderId="45" xfId="37" applyFont="1" applyBorder="1" applyAlignment="1">
      <alignment horizontal="center" vertical="center"/>
    </xf>
    <xf numFmtId="0" fontId="99" fillId="0" borderId="34" xfId="37" applyFont="1" applyBorder="1" applyAlignment="1">
      <alignment horizontal="center" vertical="center"/>
    </xf>
    <xf numFmtId="0" fontId="99" fillId="0" borderId="39" xfId="37" applyFont="1" applyBorder="1" applyAlignment="1">
      <alignment horizontal="center" vertical="center"/>
    </xf>
    <xf numFmtId="0" fontId="105" fillId="0" borderId="12" xfId="37" applyFont="1" applyBorder="1" applyAlignment="1" applyProtection="1">
      <alignment horizontal="left" vertical="center"/>
      <protection hidden="1"/>
    </xf>
    <xf numFmtId="0" fontId="105" fillId="0" borderId="13" xfId="37" applyFont="1" applyBorder="1" applyAlignment="1" applyProtection="1">
      <alignment horizontal="left" vertical="center"/>
      <protection hidden="1"/>
    </xf>
    <xf numFmtId="0" fontId="105" fillId="0" borderId="14" xfId="37" applyFont="1" applyBorder="1" applyAlignment="1" applyProtection="1">
      <alignment horizontal="left" vertical="center"/>
      <protection hidden="1"/>
    </xf>
    <xf numFmtId="42" fontId="105" fillId="0" borderId="12" xfId="46" applyNumberFormat="1" applyFont="1" applyBorder="1" applyAlignment="1" applyProtection="1">
      <alignment horizontal="center" vertical="center"/>
      <protection hidden="1"/>
    </xf>
    <xf numFmtId="42" fontId="105" fillId="0" borderId="14" xfId="46" applyNumberFormat="1" applyFont="1" applyBorder="1" applyAlignment="1" applyProtection="1">
      <alignment horizontal="center" vertical="center"/>
      <protection hidden="1"/>
    </xf>
    <xf numFmtId="0" fontId="93" fillId="0" borderId="32" xfId="38" applyFont="1" applyBorder="1" applyAlignment="1" applyProtection="1">
      <alignment horizontal="left" vertical="center"/>
      <protection hidden="1"/>
    </xf>
    <xf numFmtId="0" fontId="94" fillId="0" borderId="32" xfId="37" applyFont="1" applyBorder="1" applyAlignment="1" applyProtection="1">
      <alignment horizontal="left" vertical="center"/>
      <protection hidden="1"/>
    </xf>
    <xf numFmtId="0" fontId="25" fillId="0" borderId="10" xfId="37" applyFont="1" applyBorder="1" applyAlignment="1">
      <alignment horizontal="center" vertical="center"/>
    </xf>
    <xf numFmtId="0" fontId="25" fillId="0" borderId="21" xfId="37" applyFont="1" applyBorder="1" applyAlignment="1">
      <alignment horizontal="center" vertical="center"/>
    </xf>
    <xf numFmtId="0" fontId="99" fillId="0" borderId="10" xfId="37" applyFont="1" applyBorder="1" applyAlignment="1">
      <alignment horizontal="center" vertical="top"/>
    </xf>
    <xf numFmtId="170" fontId="95" fillId="0" borderId="12" xfId="46" applyNumberFormat="1" applyFont="1" applyBorder="1" applyAlignment="1" applyProtection="1">
      <alignment horizontal="center" vertical="center"/>
      <protection hidden="1"/>
    </xf>
    <xf numFmtId="170" fontId="95" fillId="0" borderId="26" xfId="46" applyNumberFormat="1" applyFont="1" applyBorder="1" applyAlignment="1" applyProtection="1">
      <alignment horizontal="center" vertical="center"/>
      <protection hidden="1"/>
    </xf>
    <xf numFmtId="170" fontId="113" fillId="0" borderId="12" xfId="46" applyNumberFormat="1" applyFont="1" applyBorder="1" applyAlignment="1" applyProtection="1">
      <alignment horizontal="center" vertical="center"/>
      <protection hidden="1"/>
    </xf>
    <xf numFmtId="170" fontId="113" fillId="0" borderId="26" xfId="46" applyNumberFormat="1" applyFont="1" applyBorder="1" applyAlignment="1" applyProtection="1">
      <alignment horizontal="center" vertical="center"/>
      <protection hidden="1"/>
    </xf>
    <xf numFmtId="0" fontId="1" fillId="0" borderId="18" xfId="37" applyFont="1" applyBorder="1" applyAlignment="1">
      <alignment horizontal="center" vertical="center"/>
    </xf>
    <xf numFmtId="0" fontId="0" fillId="0" borderId="45" xfId="0" applyBorder="1"/>
    <xf numFmtId="0" fontId="0" fillId="0" borderId="34" xfId="0" applyBorder="1"/>
    <xf numFmtId="0" fontId="0" fillId="0" borderId="39" xfId="0" applyBorder="1"/>
    <xf numFmtId="0" fontId="0" fillId="0" borderId="16" xfId="0" applyBorder="1"/>
    <xf numFmtId="0" fontId="0" fillId="0" borderId="40" xfId="0" applyBorder="1"/>
    <xf numFmtId="0" fontId="148" fillId="0" borderId="49" xfId="37" applyFont="1" applyBorder="1" applyAlignment="1">
      <alignment horizontal="right" vertical="center"/>
    </xf>
    <xf numFmtId="0" fontId="148" fillId="0" borderId="48" xfId="37" applyFont="1" applyBorder="1" applyAlignment="1">
      <alignment horizontal="right" vertical="center"/>
    </xf>
    <xf numFmtId="0" fontId="63" fillId="0" borderId="36" xfId="37" applyFont="1" applyBorder="1" applyAlignment="1">
      <alignment horizontal="center" vertical="center"/>
    </xf>
    <xf numFmtId="0" fontId="63" fillId="0" borderId="37" xfId="37" applyFont="1" applyBorder="1" applyAlignment="1">
      <alignment horizontal="center" vertical="center"/>
    </xf>
    <xf numFmtId="0" fontId="63" fillId="0" borderId="48" xfId="37" applyFont="1" applyBorder="1" applyAlignment="1">
      <alignment horizontal="center" vertical="center"/>
    </xf>
    <xf numFmtId="0" fontId="63" fillId="0" borderId="50" xfId="37" applyFont="1" applyBorder="1" applyAlignment="1">
      <alignment horizontal="center" vertical="center"/>
    </xf>
    <xf numFmtId="0" fontId="91" fillId="0" borderId="35" xfId="37" applyFont="1" applyBorder="1" applyAlignment="1" applyProtection="1">
      <alignment horizontal="right" vertical="center"/>
      <protection hidden="1"/>
    </xf>
    <xf numFmtId="0" fontId="91" fillId="0" borderId="36" xfId="37" applyFont="1" applyBorder="1" applyAlignment="1" applyProtection="1">
      <alignment horizontal="right" vertical="center"/>
      <protection hidden="1"/>
    </xf>
    <xf numFmtId="0" fontId="97" fillId="0" borderId="31" xfId="37" applyFont="1" applyBorder="1" applyAlignment="1">
      <alignment horizontal="left" vertical="center"/>
    </xf>
    <xf numFmtId="0" fontId="97" fillId="0" borderId="32" xfId="37" applyFont="1" applyBorder="1" applyAlignment="1">
      <alignment horizontal="left" vertical="center"/>
    </xf>
    <xf numFmtId="0" fontId="154" fillId="0" borderId="32" xfId="37" applyFont="1" applyBorder="1" applyAlignment="1" applyProtection="1">
      <alignment horizontal="center" vertical="center"/>
      <protection hidden="1"/>
    </xf>
    <xf numFmtId="0" fontId="154" fillId="0" borderId="46" xfId="37" applyFont="1" applyBorder="1" applyAlignment="1" applyProtection="1">
      <alignment horizontal="center" vertical="center"/>
      <protection hidden="1"/>
    </xf>
    <xf numFmtId="0" fontId="99" fillId="0" borderId="15" xfId="37" applyFont="1" applyBorder="1" applyAlignment="1">
      <alignment horizontal="left" vertical="center"/>
    </xf>
    <xf numFmtId="9" fontId="105" fillId="0" borderId="10" xfId="37" applyNumberFormat="1" applyFont="1" applyBorder="1" applyAlignment="1">
      <alignment horizontal="center" vertical="center"/>
    </xf>
    <xf numFmtId="0" fontId="105" fillId="0" borderId="10" xfId="37" applyFont="1" applyBorder="1" applyAlignment="1">
      <alignment horizontal="center" vertical="center"/>
    </xf>
    <xf numFmtId="0" fontId="105" fillId="0" borderId="12" xfId="37" applyFont="1" applyBorder="1" applyAlignment="1">
      <alignment horizontal="center" vertical="center"/>
    </xf>
    <xf numFmtId="0" fontId="105" fillId="0" borderId="13" xfId="37" applyFont="1" applyBorder="1" applyAlignment="1">
      <alignment horizontal="center" vertical="center"/>
    </xf>
    <xf numFmtId="0" fontId="105" fillId="0" borderId="14" xfId="37" applyFont="1" applyBorder="1" applyAlignment="1">
      <alignment horizontal="center" vertical="center"/>
    </xf>
    <xf numFmtId="0" fontId="98" fillId="0" borderId="10" xfId="37" applyFont="1" applyBorder="1" applyAlignment="1" applyProtection="1">
      <alignment horizontal="center" vertical="center" wrapText="1"/>
      <protection hidden="1"/>
    </xf>
    <xf numFmtId="0" fontId="96" fillId="0" borderId="42" xfId="37" applyFont="1" applyBorder="1" applyAlignment="1" applyProtection="1">
      <alignment horizontal="right" vertical="center"/>
      <protection hidden="1"/>
    </xf>
    <xf numFmtId="0" fontId="130" fillId="0" borderId="43" xfId="0" applyFont="1" applyBorder="1" applyProtection="1">
      <protection hidden="1"/>
    </xf>
    <xf numFmtId="0" fontId="130" fillId="0" borderId="51" xfId="0" applyFont="1" applyBorder="1" applyProtection="1">
      <protection hidden="1"/>
    </xf>
    <xf numFmtId="0" fontId="97" fillId="0" borderId="12" xfId="37" applyFont="1" applyBorder="1" applyAlignment="1">
      <alignment horizontal="left" vertical="center"/>
    </xf>
    <xf numFmtId="0" fontId="97" fillId="0" borderId="13" xfId="37" applyFont="1" applyBorder="1" applyAlignment="1">
      <alignment horizontal="left" vertical="center"/>
    </xf>
    <xf numFmtId="0" fontId="97" fillId="0" borderId="14" xfId="37" applyFont="1" applyBorder="1" applyAlignment="1">
      <alignment horizontal="left" vertical="center"/>
    </xf>
    <xf numFmtId="0" fontId="123" fillId="0" borderId="10" xfId="37" applyFont="1" applyBorder="1" applyAlignment="1">
      <alignment horizontal="left" vertical="center"/>
    </xf>
    <xf numFmtId="0" fontId="97" fillId="0" borderId="10" xfId="37" applyFont="1" applyBorder="1" applyAlignment="1">
      <alignment horizontal="center" vertical="center" wrapText="1"/>
    </xf>
    <xf numFmtId="0" fontId="97" fillId="0" borderId="12" xfId="37" applyFont="1" applyBorder="1" applyAlignment="1">
      <alignment horizontal="center" vertical="center" wrapText="1"/>
    </xf>
    <xf numFmtId="0" fontId="97" fillId="0" borderId="14" xfId="37" applyFont="1" applyBorder="1" applyAlignment="1">
      <alignment horizontal="center" vertical="center" wrapText="1"/>
    </xf>
    <xf numFmtId="0" fontId="129" fillId="0" borderId="17" xfId="37" applyFont="1" applyBorder="1" applyAlignment="1">
      <alignment horizontal="center" vertical="center" wrapText="1"/>
    </xf>
    <xf numFmtId="0" fontId="129" fillId="0" borderId="19" xfId="37" applyFont="1" applyBorder="1" applyAlignment="1">
      <alignment horizontal="center" vertical="center" wrapText="1"/>
    </xf>
    <xf numFmtId="0" fontId="129" fillId="0" borderId="11" xfId="37" applyFont="1" applyBorder="1" applyAlignment="1">
      <alignment horizontal="center" vertical="center" wrapText="1"/>
    </xf>
    <xf numFmtId="0" fontId="129" fillId="0" borderId="20" xfId="37" applyFont="1" applyBorder="1" applyAlignment="1">
      <alignment horizontal="center" vertical="center" wrapText="1"/>
    </xf>
    <xf numFmtId="0" fontId="35" fillId="0" borderId="0" xfId="37" applyFont="1" applyAlignment="1">
      <alignment horizontal="center" vertical="center" wrapText="1"/>
    </xf>
    <xf numFmtId="2" fontId="123" fillId="0" borderId="12" xfId="0" applyNumberFormat="1" applyFont="1" applyBorder="1" applyAlignment="1">
      <alignment horizontal="left" vertical="center"/>
    </xf>
    <xf numFmtId="2" fontId="123" fillId="0" borderId="13" xfId="0" applyNumberFormat="1" applyFont="1" applyBorder="1" applyAlignment="1">
      <alignment horizontal="left" vertical="center"/>
    </xf>
    <xf numFmtId="2" fontId="123" fillId="0" borderId="14" xfId="0" applyNumberFormat="1" applyFont="1" applyBorder="1" applyAlignment="1">
      <alignment horizontal="left" vertical="center"/>
    </xf>
    <xf numFmtId="2" fontId="97" fillId="0" borderId="10" xfId="0" applyNumberFormat="1" applyFont="1" applyBorder="1" applyAlignment="1">
      <alignment horizontal="left" vertical="center"/>
    </xf>
    <xf numFmtId="2" fontId="108" fillId="0" borderId="10" xfId="0" applyNumberFormat="1" applyFont="1" applyBorder="1" applyAlignment="1">
      <alignment horizontal="center" vertical="center"/>
    </xf>
    <xf numFmtId="0" fontId="97" fillId="0" borderId="21" xfId="37" applyFont="1" applyBorder="1" applyAlignment="1">
      <alignment horizontal="left" vertical="center"/>
    </xf>
    <xf numFmtId="0" fontId="104" fillId="0" borderId="10" xfId="37" applyFont="1" applyBorder="1" applyAlignment="1">
      <alignment horizontal="center" vertical="center"/>
    </xf>
    <xf numFmtId="0" fontId="134" fillId="0" borderId="12" xfId="37" applyFont="1" applyBorder="1" applyAlignment="1">
      <alignment horizontal="center" vertical="center"/>
    </xf>
    <xf numFmtId="0" fontId="104" fillId="0" borderId="13" xfId="37" applyFont="1" applyBorder="1" applyAlignment="1">
      <alignment horizontal="center" vertical="center"/>
    </xf>
    <xf numFmtId="0" fontId="104" fillId="0" borderId="14" xfId="37" applyFont="1" applyBorder="1" applyAlignment="1">
      <alignment horizontal="center" vertical="center"/>
    </xf>
    <xf numFmtId="0" fontId="121" fillId="0" borderId="12" xfId="37" applyFont="1" applyBorder="1" applyAlignment="1">
      <alignment horizontal="center" vertical="center"/>
    </xf>
    <xf numFmtId="0" fontId="121" fillId="0" borderId="13" xfId="37" applyFont="1" applyBorder="1" applyAlignment="1">
      <alignment horizontal="center" vertical="center"/>
    </xf>
    <xf numFmtId="0" fontId="121" fillId="0" borderId="14" xfId="37" applyFont="1" applyBorder="1" applyAlignment="1">
      <alignment horizontal="center" vertical="center"/>
    </xf>
    <xf numFmtId="2" fontId="97" fillId="0" borderId="12" xfId="0" applyNumberFormat="1" applyFont="1" applyBorder="1" applyAlignment="1">
      <alignment horizontal="left" vertical="top"/>
    </xf>
    <xf numFmtId="2" fontId="97" fillId="0" borderId="13" xfId="0" applyNumberFormat="1" applyFont="1" applyBorder="1" applyAlignment="1">
      <alignment horizontal="left" vertical="top"/>
    </xf>
    <xf numFmtId="2" fontId="97" fillId="0" borderId="14" xfId="0" applyNumberFormat="1" applyFont="1" applyBorder="1" applyAlignment="1">
      <alignment horizontal="left" vertical="top"/>
    </xf>
    <xf numFmtId="0" fontId="135" fillId="0" borderId="12" xfId="37" applyFont="1" applyBorder="1" applyAlignment="1">
      <alignment horizontal="center" vertical="center" wrapText="1"/>
    </xf>
    <xf numFmtId="0" fontId="135" fillId="0" borderId="26" xfId="37" applyFont="1" applyBorder="1" applyAlignment="1">
      <alignment horizontal="center" vertical="center" wrapText="1"/>
    </xf>
    <xf numFmtId="0" fontId="99" fillId="0" borderId="12" xfId="37" applyFont="1" applyBorder="1" applyAlignment="1">
      <alignment horizontal="left" vertical="top"/>
    </xf>
    <xf numFmtId="0" fontId="99" fillId="0" borderId="13" xfId="37" applyFont="1" applyBorder="1" applyAlignment="1">
      <alignment horizontal="left" vertical="top"/>
    </xf>
    <xf numFmtId="0" fontId="99" fillId="0" borderId="14" xfId="37" applyFont="1" applyBorder="1" applyAlignment="1">
      <alignment horizontal="left" vertical="top"/>
    </xf>
    <xf numFmtId="0" fontId="108" fillId="0" borderId="10" xfId="37" applyFont="1" applyBorder="1" applyAlignment="1">
      <alignment horizontal="right" vertical="center"/>
    </xf>
    <xf numFmtId="170" fontId="98" fillId="0" borderId="12" xfId="46" applyNumberFormat="1" applyFont="1" applyBorder="1" applyAlignment="1" applyProtection="1">
      <alignment horizontal="center" vertical="center"/>
      <protection hidden="1"/>
    </xf>
    <xf numFmtId="170" fontId="98" fillId="0" borderId="26" xfId="46" applyNumberFormat="1" applyFont="1" applyBorder="1" applyAlignment="1" applyProtection="1">
      <alignment horizontal="center" vertical="center"/>
      <protection hidden="1"/>
    </xf>
    <xf numFmtId="0" fontId="103" fillId="0" borderId="12" xfId="37" applyFont="1" applyBorder="1" applyAlignment="1">
      <alignment horizontal="left" vertical="center" wrapText="1"/>
    </xf>
    <xf numFmtId="0" fontId="103" fillId="0" borderId="13" xfId="37" applyFont="1" applyBorder="1" applyAlignment="1">
      <alignment horizontal="left" vertical="center" wrapText="1"/>
    </xf>
    <xf numFmtId="0" fontId="103" fillId="0" borderId="14" xfId="37" applyFont="1" applyBorder="1" applyAlignment="1">
      <alignment horizontal="left" vertical="center" wrapText="1"/>
    </xf>
    <xf numFmtId="0" fontId="108" fillId="0" borderId="12" xfId="37" applyFont="1" applyBorder="1" applyAlignment="1">
      <alignment horizontal="right" indent="1"/>
    </xf>
    <xf numFmtId="0" fontId="108" fillId="0" borderId="13" xfId="37" applyFont="1" applyBorder="1" applyAlignment="1">
      <alignment horizontal="right" indent="1"/>
    </xf>
    <xf numFmtId="0" fontId="108" fillId="0" borderId="14" xfId="37" applyFont="1" applyBorder="1" applyAlignment="1">
      <alignment horizontal="right" indent="1"/>
    </xf>
    <xf numFmtId="42" fontId="105" fillId="0" borderId="12" xfId="46" applyNumberFormat="1" applyFont="1" applyBorder="1" applyAlignment="1" applyProtection="1">
      <alignment horizontal="left" vertical="center"/>
      <protection hidden="1"/>
    </xf>
    <xf numFmtId="42" fontId="105" fillId="0" borderId="14" xfId="46" applyNumberFormat="1" applyFont="1" applyBorder="1" applyAlignment="1" applyProtection="1">
      <alignment horizontal="left" vertical="center"/>
      <protection hidden="1"/>
    </xf>
    <xf numFmtId="42" fontId="105" fillId="0" borderId="18" xfId="46" applyNumberFormat="1" applyFont="1" applyBorder="1" applyAlignment="1">
      <alignment horizontal="center" vertical="center"/>
    </xf>
    <xf numFmtId="42" fontId="105" fillId="0" borderId="19" xfId="46" applyNumberFormat="1" applyFont="1" applyBorder="1" applyAlignment="1">
      <alignment horizontal="center" vertical="center"/>
    </xf>
    <xf numFmtId="42" fontId="105" fillId="0" borderId="16" xfId="46" applyNumberFormat="1" applyFont="1" applyBorder="1" applyAlignment="1">
      <alignment horizontal="center" vertical="center"/>
    </xf>
    <xf numFmtId="42" fontId="105" fillId="0" borderId="20" xfId="46" applyNumberFormat="1" applyFont="1" applyBorder="1" applyAlignment="1">
      <alignment horizontal="center" vertical="center"/>
    </xf>
    <xf numFmtId="42" fontId="116" fillId="0" borderId="12" xfId="46" applyNumberFormat="1" applyFont="1" applyBorder="1" applyAlignment="1" applyProtection="1">
      <alignment horizontal="left" vertical="center"/>
      <protection hidden="1"/>
    </xf>
    <xf numFmtId="42" fontId="116" fillId="0" borderId="14" xfId="46" applyNumberFormat="1" applyFont="1" applyBorder="1" applyAlignment="1" applyProtection="1">
      <alignment horizontal="left" vertical="center"/>
      <protection hidden="1"/>
    </xf>
    <xf numFmtId="170" fontId="29" fillId="0" borderId="12" xfId="46" applyNumberFormat="1" applyFont="1" applyBorder="1" applyAlignment="1" applyProtection="1">
      <alignment horizontal="center" vertical="center"/>
      <protection hidden="1"/>
    </xf>
    <xf numFmtId="170" fontId="29" fillId="0" borderId="26" xfId="46" applyNumberFormat="1" applyFont="1" applyBorder="1" applyAlignment="1" applyProtection="1">
      <alignment horizontal="center" vertical="center"/>
      <protection hidden="1"/>
    </xf>
    <xf numFmtId="0" fontId="133" fillId="0" borderId="12" xfId="37" applyFont="1" applyBorder="1" applyAlignment="1">
      <alignment horizontal="center" vertical="center"/>
    </xf>
    <xf numFmtId="0" fontId="133" fillId="0" borderId="26" xfId="37" applyFont="1" applyBorder="1" applyAlignment="1">
      <alignment horizontal="center" vertical="center"/>
    </xf>
    <xf numFmtId="170" fontId="113" fillId="0" borderId="12" xfId="46" applyNumberFormat="1" applyFont="1" applyBorder="1" applyAlignment="1">
      <alignment horizontal="center" vertical="center"/>
    </xf>
    <xf numFmtId="170" fontId="113" fillId="0" borderId="26" xfId="46" applyNumberFormat="1" applyFont="1" applyBorder="1" applyAlignment="1">
      <alignment horizontal="center" vertical="center"/>
    </xf>
    <xf numFmtId="170" fontId="84" fillId="0" borderId="12" xfId="46" applyNumberFormat="1" applyFont="1" applyBorder="1" applyAlignment="1" applyProtection="1">
      <alignment horizontal="center" vertical="center"/>
      <protection hidden="1"/>
    </xf>
    <xf numFmtId="170" fontId="84" fillId="0" borderId="26" xfId="46" applyNumberFormat="1" applyFont="1" applyBorder="1" applyAlignment="1" applyProtection="1">
      <alignment horizontal="center" vertical="center"/>
      <protection hidden="1"/>
    </xf>
    <xf numFmtId="0" fontId="98" fillId="0" borderId="10" xfId="37" applyFont="1" applyBorder="1" applyAlignment="1" applyProtection="1">
      <alignment horizontal="center" vertical="center"/>
      <protection hidden="1"/>
    </xf>
    <xf numFmtId="170" fontId="95" fillId="0" borderId="12" xfId="46" applyNumberFormat="1" applyFont="1" applyBorder="1" applyAlignment="1" applyProtection="1">
      <alignment horizontal="left" vertical="center" wrapText="1"/>
      <protection hidden="1"/>
    </xf>
    <xf numFmtId="170" fontId="95" fillId="0" borderId="26" xfId="46" applyNumberFormat="1" applyFont="1" applyBorder="1" applyAlignment="1" applyProtection="1">
      <alignment horizontal="left" vertical="center" wrapText="1"/>
      <protection hidden="1"/>
    </xf>
    <xf numFmtId="170" fontId="84" fillId="0" borderId="58" xfId="46" applyNumberFormat="1" applyFont="1" applyBorder="1" applyAlignment="1" applyProtection="1">
      <alignment horizontal="center" vertical="center" wrapText="1"/>
      <protection hidden="1"/>
    </xf>
    <xf numFmtId="170" fontId="84" fillId="0" borderId="44" xfId="46" applyNumberFormat="1" applyFont="1" applyBorder="1" applyAlignment="1" applyProtection="1">
      <alignment horizontal="center" vertical="center" wrapText="1"/>
      <protection hidden="1"/>
    </xf>
    <xf numFmtId="0" fontId="138" fillId="33" borderId="10" xfId="0" applyFont="1" applyFill="1" applyBorder="1" applyAlignment="1">
      <alignment horizontal="center" wrapText="1"/>
    </xf>
    <xf numFmtId="0" fontId="138" fillId="33" borderId="15" xfId="0" applyFont="1" applyFill="1" applyBorder="1" applyAlignment="1">
      <alignment horizontal="center" wrapText="1"/>
    </xf>
    <xf numFmtId="0" fontId="117" fillId="0" borderId="23" xfId="37" applyFont="1" applyBorder="1" applyAlignment="1">
      <alignment horizontal="center" vertical="top"/>
    </xf>
    <xf numFmtId="0" fontId="117" fillId="0" borderId="24" xfId="37" applyFont="1" applyBorder="1" applyAlignment="1">
      <alignment horizontal="center" vertical="top"/>
    </xf>
    <xf numFmtId="0" fontId="117" fillId="0" borderId="25" xfId="37" applyFont="1" applyBorder="1" applyAlignment="1">
      <alignment horizontal="center" vertical="top"/>
    </xf>
    <xf numFmtId="2" fontId="113" fillId="0" borderId="10" xfId="37" applyNumberFormat="1" applyFont="1" applyBorder="1" applyAlignment="1">
      <alignment horizontal="center" vertical="center"/>
    </xf>
    <xf numFmtId="0" fontId="165" fillId="0" borderId="49" xfId="37" applyFont="1" applyBorder="1" applyAlignment="1">
      <alignment horizontal="right" vertical="center"/>
    </xf>
    <xf numFmtId="0" fontId="165" fillId="0" borderId="48" xfId="37" applyFont="1" applyBorder="1" applyAlignment="1">
      <alignment horizontal="right" vertical="center"/>
    </xf>
    <xf numFmtId="0" fontId="167" fillId="0" borderId="32" xfId="37" applyFont="1" applyBorder="1" applyAlignment="1" applyProtection="1">
      <alignment horizontal="left" vertical="center"/>
      <protection hidden="1"/>
    </xf>
    <xf numFmtId="0" fontId="167" fillId="0" borderId="46" xfId="37" applyFont="1" applyBorder="1" applyAlignment="1" applyProtection="1">
      <alignment horizontal="left" vertical="center"/>
      <protection hidden="1"/>
    </xf>
    <xf numFmtId="0" fontId="100" fillId="0" borderId="45" xfId="0" applyFont="1" applyBorder="1"/>
    <xf numFmtId="0" fontId="100" fillId="0" borderId="34" xfId="0" applyFont="1" applyBorder="1"/>
    <xf numFmtId="0" fontId="100" fillId="0" borderId="39" xfId="0" applyFont="1" applyBorder="1"/>
    <xf numFmtId="0" fontId="100" fillId="0" borderId="16" xfId="0" applyFont="1" applyBorder="1"/>
    <xf numFmtId="0" fontId="100" fillId="0" borderId="40" xfId="0" applyFont="1" applyBorder="1"/>
    <xf numFmtId="0" fontId="117" fillId="0" borderId="22" xfId="37" applyFont="1" applyBorder="1" applyAlignment="1">
      <alignment horizontal="center" vertical="top"/>
    </xf>
    <xf numFmtId="0" fontId="103" fillId="0" borderId="12" xfId="37" applyFont="1" applyBorder="1" applyAlignment="1">
      <alignment horizontal="left" vertical="top" wrapText="1"/>
    </xf>
    <xf numFmtId="0" fontId="103" fillId="0" borderId="13" xfId="37" applyFont="1" applyBorder="1" applyAlignment="1">
      <alignment horizontal="left" vertical="top" wrapText="1"/>
    </xf>
    <xf numFmtId="0" fontId="103" fillId="0" borderId="14" xfId="37" applyFont="1" applyBorder="1" applyAlignment="1">
      <alignment horizontal="left" vertical="top" wrapText="1"/>
    </xf>
    <xf numFmtId="2" fontId="113" fillId="0" borderId="12" xfId="37" applyNumberFormat="1" applyFont="1" applyBorder="1" applyAlignment="1">
      <alignment horizontal="center" vertical="center"/>
    </xf>
    <xf numFmtId="2" fontId="113" fillId="0" borderId="13" xfId="37" applyNumberFormat="1" applyFont="1" applyBorder="1" applyAlignment="1">
      <alignment horizontal="center" vertical="center"/>
    </xf>
    <xf numFmtId="2" fontId="113" fillId="0" borderId="14" xfId="37" applyNumberFormat="1" applyFont="1" applyBorder="1" applyAlignment="1">
      <alignment horizontal="center" vertical="center"/>
    </xf>
    <xf numFmtId="0" fontId="108" fillId="0" borderId="12" xfId="37" applyFont="1" applyBorder="1" applyAlignment="1">
      <alignment horizontal="right" vertical="center"/>
    </xf>
    <xf numFmtId="0" fontId="108" fillId="0" borderId="13" xfId="37" applyFont="1" applyBorder="1" applyAlignment="1">
      <alignment horizontal="right" vertical="center"/>
    </xf>
    <xf numFmtId="0" fontId="108" fillId="0" borderId="14" xfId="37" applyFont="1" applyBorder="1" applyAlignment="1">
      <alignment horizontal="right" vertical="center"/>
    </xf>
    <xf numFmtId="0" fontId="103" fillId="0" borderId="12" xfId="37" applyFont="1" applyBorder="1" applyAlignment="1">
      <alignment horizontal="left"/>
    </xf>
    <xf numFmtId="0" fontId="103" fillId="0" borderId="13" xfId="37" applyFont="1" applyBorder="1" applyAlignment="1">
      <alignment horizontal="left"/>
    </xf>
    <xf numFmtId="0" fontId="99" fillId="0" borderId="13" xfId="37" applyFont="1" applyBorder="1" applyAlignment="1">
      <alignment horizontal="right" vertical="center"/>
    </xf>
    <xf numFmtId="0" fontId="99" fillId="0" borderId="14" xfId="37" applyFont="1" applyBorder="1" applyAlignment="1">
      <alignment horizontal="right" vertical="center"/>
    </xf>
    <xf numFmtId="170" fontId="113" fillId="0" borderId="12" xfId="46" applyNumberFormat="1" applyFont="1" applyBorder="1" applyAlignment="1">
      <alignment horizontal="left" vertical="center"/>
    </xf>
    <xf numFmtId="170" fontId="113" fillId="0" borderId="26" xfId="46" applyNumberFormat="1" applyFont="1" applyBorder="1" applyAlignment="1">
      <alignment horizontal="left" vertical="center"/>
    </xf>
    <xf numFmtId="170" fontId="95" fillId="0" borderId="12" xfId="46" applyNumberFormat="1" applyFont="1" applyBorder="1" applyAlignment="1" applyProtection="1">
      <alignment horizontal="left" vertical="center"/>
      <protection hidden="1"/>
    </xf>
    <xf numFmtId="170" fontId="95" fillId="0" borderId="26" xfId="46" applyNumberFormat="1" applyFont="1" applyBorder="1" applyAlignment="1" applyProtection="1">
      <alignment horizontal="left" vertical="center"/>
      <protection hidden="1"/>
    </xf>
    <xf numFmtId="3" fontId="105" fillId="0" borderId="12" xfId="37" applyNumberFormat="1" applyFont="1" applyBorder="1" applyAlignment="1">
      <alignment horizontal="center" vertical="center"/>
    </xf>
    <xf numFmtId="3" fontId="105" fillId="0" borderId="13" xfId="37" applyNumberFormat="1" applyFont="1" applyBorder="1" applyAlignment="1">
      <alignment horizontal="center" vertical="center"/>
    </xf>
    <xf numFmtId="3" fontId="105" fillId="0" borderId="14" xfId="37" applyNumberFormat="1" applyFont="1" applyBorder="1" applyAlignment="1">
      <alignment horizontal="center" vertical="center"/>
    </xf>
    <xf numFmtId="0" fontId="1" fillId="0" borderId="10" xfId="37" applyFont="1" applyBorder="1" applyAlignment="1">
      <alignment horizontal="left" vertical="center"/>
    </xf>
    <xf numFmtId="0" fontId="99" fillId="0" borderId="21" xfId="37" applyFont="1" applyBorder="1" applyAlignment="1">
      <alignment horizontal="left" vertical="center"/>
    </xf>
    <xf numFmtId="0" fontId="120" fillId="0" borderId="10" xfId="37" applyFont="1" applyBorder="1" applyAlignment="1">
      <alignment horizontal="center" vertical="center"/>
    </xf>
    <xf numFmtId="0" fontId="107" fillId="0" borderId="10" xfId="37" applyFont="1" applyBorder="1" applyAlignment="1">
      <alignment horizontal="center" vertical="center"/>
    </xf>
    <xf numFmtId="0" fontId="107" fillId="0" borderId="12" xfId="37" applyFont="1" applyBorder="1" applyAlignment="1">
      <alignment horizontal="center" vertical="center"/>
    </xf>
    <xf numFmtId="0" fontId="107" fillId="0" borderId="13" xfId="37" applyFont="1" applyBorder="1" applyAlignment="1">
      <alignment horizontal="center" vertical="center"/>
    </xf>
    <xf numFmtId="0" fontId="107" fillId="0" borderId="14" xfId="37" applyFont="1" applyBorder="1" applyAlignment="1">
      <alignment horizontal="center" vertical="center"/>
    </xf>
    <xf numFmtId="170" fontId="29" fillId="0" borderId="12" xfId="37" applyNumberFormat="1" applyFont="1" applyBorder="1" applyAlignment="1" applyProtection="1">
      <alignment horizontal="center" vertical="center"/>
      <protection hidden="1"/>
    </xf>
    <xf numFmtId="170" fontId="29" fillId="0" borderId="26" xfId="37" applyNumberFormat="1" applyFont="1" applyBorder="1" applyAlignment="1" applyProtection="1">
      <alignment horizontal="center" vertical="center"/>
      <protection hidden="1"/>
    </xf>
    <xf numFmtId="170" fontId="84" fillId="0" borderId="12" xfId="37" applyNumberFormat="1" applyFont="1" applyBorder="1" applyAlignment="1" applyProtection="1">
      <alignment horizontal="center" vertical="center"/>
      <protection hidden="1"/>
    </xf>
    <xf numFmtId="170" fontId="84" fillId="0" borderId="26" xfId="37" applyNumberFormat="1" applyFont="1" applyBorder="1" applyAlignment="1" applyProtection="1">
      <alignment horizontal="center" vertical="center"/>
      <protection hidden="1"/>
    </xf>
    <xf numFmtId="0" fontId="168" fillId="41" borderId="27" xfId="37" applyFont="1" applyFill="1" applyBorder="1" applyAlignment="1" applyProtection="1">
      <alignment horizontal="right" vertical="center"/>
      <protection hidden="1"/>
    </xf>
    <xf numFmtId="0" fontId="168" fillId="41" borderId="28" xfId="37" applyFont="1" applyFill="1" applyBorder="1" applyAlignment="1" applyProtection="1">
      <alignment horizontal="right" vertical="center"/>
      <protection hidden="1"/>
    </xf>
    <xf numFmtId="0" fontId="108" fillId="0" borderId="17" xfId="37" applyFont="1" applyBorder="1" applyAlignment="1">
      <alignment horizontal="center" vertical="center" wrapText="1"/>
    </xf>
    <xf numFmtId="0" fontId="108" fillId="0" borderId="19" xfId="37" applyFont="1" applyBorder="1" applyAlignment="1">
      <alignment horizontal="center" vertical="center" wrapText="1"/>
    </xf>
    <xf numFmtId="0" fontId="108" fillId="0" borderId="11" xfId="37" applyFont="1" applyBorder="1" applyAlignment="1">
      <alignment horizontal="center" vertical="center" wrapText="1"/>
    </xf>
    <xf numFmtId="0" fontId="108" fillId="0" borderId="20" xfId="37" applyFont="1" applyBorder="1" applyAlignment="1">
      <alignment horizontal="center" vertical="center" wrapText="1"/>
    </xf>
    <xf numFmtId="9" fontId="105" fillId="0" borderId="18" xfId="37" applyNumberFormat="1" applyFont="1" applyBorder="1" applyAlignment="1">
      <alignment horizontal="center" vertical="center"/>
    </xf>
    <xf numFmtId="9" fontId="105" fillId="0" borderId="19" xfId="37" applyNumberFormat="1" applyFont="1" applyBorder="1" applyAlignment="1">
      <alignment horizontal="center" vertical="center"/>
    </xf>
    <xf numFmtId="170" fontId="113" fillId="0" borderId="12" xfId="46" applyNumberFormat="1" applyFont="1" applyBorder="1" applyAlignment="1" applyProtection="1">
      <alignment horizontal="left" vertical="center"/>
      <protection hidden="1"/>
    </xf>
    <xf numFmtId="170" fontId="113" fillId="0" borderId="26" xfId="46" applyNumberFormat="1" applyFont="1" applyBorder="1" applyAlignment="1" applyProtection="1">
      <alignment horizontal="left" vertical="center"/>
      <protection hidden="1"/>
    </xf>
    <xf numFmtId="0" fontId="30" fillId="0" borderId="10" xfId="37" applyFont="1" applyBorder="1" applyAlignment="1">
      <alignment horizontal="center"/>
    </xf>
    <xf numFmtId="0" fontId="24" fillId="0" borderId="12" xfId="37" applyFont="1" applyBorder="1" applyAlignment="1">
      <alignment horizontal="center" vertical="center"/>
    </xf>
    <xf numFmtId="0" fontId="24" fillId="0" borderId="26" xfId="37" applyFont="1" applyBorder="1" applyAlignment="1">
      <alignment horizontal="center" vertical="center"/>
    </xf>
    <xf numFmtId="2" fontId="108" fillId="0" borderId="12" xfId="0" applyNumberFormat="1" applyFont="1" applyBorder="1" applyAlignment="1">
      <alignment horizontal="left" vertical="center"/>
    </xf>
    <xf numFmtId="2" fontId="108" fillId="0" borderId="13" xfId="0" applyNumberFormat="1" applyFont="1" applyBorder="1" applyAlignment="1">
      <alignment horizontal="left" vertical="center"/>
    </xf>
    <xf numFmtId="2" fontId="108" fillId="0" borderId="14" xfId="0" applyNumberFormat="1" applyFont="1" applyBorder="1" applyAlignment="1">
      <alignment horizontal="left" vertical="center"/>
    </xf>
    <xf numFmtId="2" fontId="99" fillId="0" borderId="12" xfId="0" applyNumberFormat="1" applyFont="1" applyBorder="1" applyAlignment="1">
      <alignment horizontal="left" vertical="top" wrapText="1"/>
    </xf>
    <xf numFmtId="2" fontId="99" fillId="0" borderId="13" xfId="0" applyNumberFormat="1" applyFont="1" applyBorder="1" applyAlignment="1">
      <alignment horizontal="left" vertical="top" wrapText="1"/>
    </xf>
    <xf numFmtId="2" fontId="99" fillId="0" borderId="14" xfId="0" applyNumberFormat="1" applyFont="1" applyBorder="1" applyAlignment="1">
      <alignment horizontal="left" vertical="top" wrapText="1"/>
    </xf>
    <xf numFmtId="2" fontId="97" fillId="0" borderId="12" xfId="0" applyNumberFormat="1" applyFont="1" applyBorder="1" applyAlignment="1">
      <alignment horizontal="left" vertical="center"/>
    </xf>
    <xf numFmtId="2" fontId="97" fillId="0" borderId="13" xfId="0" applyNumberFormat="1" applyFont="1" applyBorder="1" applyAlignment="1">
      <alignment horizontal="left" vertical="center"/>
    </xf>
    <xf numFmtId="2" fontId="97" fillId="0" borderId="14" xfId="0" applyNumberFormat="1" applyFont="1" applyBorder="1" applyAlignment="1">
      <alignment horizontal="left" vertical="center"/>
    </xf>
    <xf numFmtId="0" fontId="97" fillId="0" borderId="26" xfId="37" applyFont="1" applyBorder="1" applyAlignment="1">
      <alignment horizontal="center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5" builtinId="3"/>
    <cellStyle name="Currency" xfId="46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7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8000000}"/>
    <cellStyle name="Normal_pay 2008-09" xfId="38" xr:uid="{00000000-0005-0000-0000-000029000000}"/>
    <cellStyle name="Note" xfId="39" builtinId="10" customBuiltin="1"/>
    <cellStyle name="Output" xfId="40" builtinId="21" customBuiltin="1"/>
    <cellStyle name="Percent" xfId="44" builtinId="5"/>
    <cellStyle name="Title" xfId="41" builtinId="15" customBuiltin="1"/>
    <cellStyle name="Total" xfId="42" builtinId="25" customBuiltin="1"/>
    <cellStyle name="Warning Text" xfId="43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00FF"/>
      <color rgb="FFFFFFCC"/>
      <color rgb="FF33CCCC"/>
      <color rgb="FFFF66CC"/>
      <color rgb="FF0066CC"/>
      <color rgb="FF0066FF"/>
      <color rgb="FF16365C"/>
      <color rgb="FFCCFFCC"/>
      <color rgb="FF00FF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incometaxindia.gov.in/Pages/tools/house-rent-allowance-calculator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606136</xdr:colOff>
      <xdr:row>0</xdr:row>
      <xdr:rowOff>1</xdr:rowOff>
    </xdr:from>
    <xdr:to>
      <xdr:col>9</xdr:col>
      <xdr:colOff>606136</xdr:colOff>
      <xdr:row>0</xdr:row>
      <xdr:rowOff>1498023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3681" y="1"/>
          <a:ext cx="1212273" cy="14980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1142999</xdr:colOff>
      <xdr:row>4</xdr:row>
      <xdr:rowOff>104771</xdr:rowOff>
    </xdr:from>
    <xdr:to>
      <xdr:col>6</xdr:col>
      <xdr:colOff>523875</xdr:colOff>
      <xdr:row>10</xdr:row>
      <xdr:rowOff>142871</xdr:rowOff>
    </xdr:to>
    <xdr:sp macro="" textlink="">
      <xdr:nvSpPr>
        <xdr:cNvPr id="2" name="Moo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0800000">
          <a:off x="11601449" y="1247771"/>
          <a:ext cx="552451" cy="1209675"/>
        </a:xfrm>
        <a:prstGeom prst="moon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3</xdr:col>
      <xdr:colOff>4468090</xdr:colOff>
      <xdr:row>23</xdr:row>
      <xdr:rowOff>147204</xdr:rowOff>
    </xdr:from>
    <xdr:to>
      <xdr:col>5</xdr:col>
      <xdr:colOff>883227</xdr:colOff>
      <xdr:row>25</xdr:row>
      <xdr:rowOff>103910</xdr:rowOff>
    </xdr:to>
    <xdr:sp macro="" textlink="">
      <xdr:nvSpPr>
        <xdr:cNvPr id="7" name="Flowchart: Alternate Proces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745681" y="4866409"/>
          <a:ext cx="1974273" cy="675410"/>
        </a:xfrm>
        <a:prstGeom prst="flowChartAlternateProcess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Calculate </a:t>
          </a:r>
          <a:r>
            <a:rPr kumimoji="0" lang="hi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Mangal" panose="02040503050203030202" pitchFamily="18" charset="0"/>
            </a:rPr>
            <a:t>Online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HRA Exemption</a:t>
          </a:r>
        </a:p>
      </xdr:txBody>
    </xdr:sp>
    <xdr:clientData/>
  </xdr:twoCellAnchor>
  <xdr:twoCellAnchor editAs="oneCell">
    <xdr:from>
      <xdr:col>4</xdr:col>
      <xdr:colOff>17318</xdr:colOff>
      <xdr:row>25</xdr:row>
      <xdr:rowOff>121227</xdr:rowOff>
    </xdr:from>
    <xdr:to>
      <xdr:col>5</xdr:col>
      <xdr:colOff>1151659</xdr:colOff>
      <xdr:row>35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6068" y="5559136"/>
          <a:ext cx="1922319" cy="25197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58742</xdr:colOff>
      <xdr:row>0</xdr:row>
      <xdr:rowOff>63500</xdr:rowOff>
    </xdr:from>
    <xdr:to>
      <xdr:col>16</xdr:col>
      <xdr:colOff>887416</xdr:colOff>
      <xdr:row>1</xdr:row>
      <xdr:rowOff>177800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226180" y="63500"/>
          <a:ext cx="1876424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Old Tax Regime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0</xdr:row>
      <xdr:rowOff>95250</xdr:rowOff>
    </xdr:from>
    <xdr:to>
      <xdr:col>16</xdr:col>
      <xdr:colOff>904874</xdr:colOff>
      <xdr:row>1</xdr:row>
      <xdr:rowOff>209550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251575" y="95250"/>
          <a:ext cx="1924049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chemeClr val="accent6"/>
              </a:solidFill>
              <a:latin typeface="+mj-lt"/>
              <a:cs typeface="Times New Roman" pitchFamily="18" charset="0"/>
            </a:rPr>
            <a:t>New Tax Regime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urusevika.in/" TargetMode="Externa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urusevika.in/" TargetMode="Externa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gurusevika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5"/>
  <sheetViews>
    <sheetView showGridLines="0" topLeftCell="A16" zoomScale="110" zoomScaleNormal="110" workbookViewId="0">
      <selection activeCell="B24" sqref="B24:P24"/>
    </sheetView>
  </sheetViews>
  <sheetFormatPr defaultColWidth="0" defaultRowHeight="13.2" zeroHeight="1" x14ac:dyDescent="0.25"/>
  <cols>
    <col min="1" max="1" width="4" style="31" customWidth="1"/>
    <col min="2" max="2" width="4" style="33" customWidth="1"/>
    <col min="3" max="15" width="9.21875" customWidth="1"/>
    <col min="16" max="16" width="11.21875" customWidth="1"/>
    <col min="17" max="17" width="3.5546875" customWidth="1"/>
    <col min="18" max="18" width="0" hidden="1" customWidth="1"/>
  </cols>
  <sheetData>
    <row r="1" spans="1:17" ht="118.5" customHeight="1" thickBot="1" x14ac:dyDescent="0.3">
      <c r="C1" s="215" t="s">
        <v>303</v>
      </c>
      <c r="L1" s="214" t="s">
        <v>302</v>
      </c>
    </row>
    <row r="2" spans="1:17" ht="25.5" customHeight="1" x14ac:dyDescent="0.45">
      <c r="B2" s="235" t="s">
        <v>336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7"/>
    </row>
    <row r="3" spans="1:17" ht="22.8" x14ac:dyDescent="0.25">
      <c r="B3" s="238" t="s">
        <v>92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40"/>
    </row>
    <row r="4" spans="1:17" ht="21" customHeight="1" x14ac:dyDescent="0.25">
      <c r="B4" s="241" t="s">
        <v>301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3"/>
    </row>
    <row r="5" spans="1:17" ht="21" customHeight="1" x14ac:dyDescent="0.25">
      <c r="B5" s="222" t="s">
        <v>141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4"/>
    </row>
    <row r="6" spans="1:17" ht="21" customHeight="1" x14ac:dyDescent="0.25">
      <c r="B6" s="62">
        <v>1</v>
      </c>
      <c r="C6" s="225" t="s">
        <v>94</v>
      </c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7"/>
    </row>
    <row r="7" spans="1:17" ht="21" customHeight="1" x14ac:dyDescent="0.25">
      <c r="B7" s="58">
        <v>2</v>
      </c>
      <c r="C7" s="225" t="s">
        <v>148</v>
      </c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7"/>
    </row>
    <row r="8" spans="1:17" s="56" customFormat="1" ht="18" x14ac:dyDescent="0.35">
      <c r="A8" s="54"/>
      <c r="B8" s="244" t="s">
        <v>93</v>
      </c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6"/>
      <c r="Q8" s="55"/>
    </row>
    <row r="9" spans="1:17" s="56" customFormat="1" ht="18" x14ac:dyDescent="0.35">
      <c r="A9" s="54"/>
      <c r="B9" s="59">
        <v>1</v>
      </c>
      <c r="C9" s="259" t="s">
        <v>147</v>
      </c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60"/>
      <c r="Q9" s="57"/>
    </row>
    <row r="10" spans="1:17" ht="16.2" x14ac:dyDescent="0.35">
      <c r="A10" s="33"/>
      <c r="B10" s="59">
        <v>2</v>
      </c>
      <c r="C10" s="230" t="s">
        <v>146</v>
      </c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1"/>
    </row>
    <row r="11" spans="1:17" ht="16.2" x14ac:dyDescent="0.35">
      <c r="A11" s="33"/>
      <c r="B11" s="59">
        <v>3</v>
      </c>
      <c r="C11" s="253" t="s">
        <v>124</v>
      </c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5"/>
    </row>
    <row r="12" spans="1:17" ht="38.25" customHeight="1" x14ac:dyDescent="0.35">
      <c r="A12" s="33"/>
      <c r="B12" s="59">
        <v>4</v>
      </c>
      <c r="C12" s="267" t="s">
        <v>142</v>
      </c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9"/>
    </row>
    <row r="13" spans="1:17" ht="18" x14ac:dyDescent="0.35">
      <c r="B13" s="60">
        <v>5</v>
      </c>
      <c r="C13" s="261" t="s">
        <v>140</v>
      </c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3"/>
    </row>
    <row r="14" spans="1:17" ht="18.75" customHeight="1" x14ac:dyDescent="0.25">
      <c r="B14" s="275">
        <v>6</v>
      </c>
      <c r="C14" s="270" t="s">
        <v>152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2"/>
    </row>
    <row r="15" spans="1:17" ht="36.75" customHeight="1" x14ac:dyDescent="0.25">
      <c r="B15" s="276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4"/>
    </row>
    <row r="16" spans="1:17" ht="18" x14ac:dyDescent="0.35">
      <c r="B16" s="247" t="s">
        <v>95</v>
      </c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9"/>
    </row>
    <row r="17" spans="1:16" ht="18" x14ac:dyDescent="0.35">
      <c r="A17" s="32"/>
      <c r="B17" s="61"/>
      <c r="C17" s="228" t="s">
        <v>96</v>
      </c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9"/>
    </row>
    <row r="18" spans="1:16" ht="18" x14ac:dyDescent="0.35">
      <c r="B18" s="247" t="s">
        <v>143</v>
      </c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9"/>
    </row>
    <row r="19" spans="1:16" ht="18.75" customHeight="1" x14ac:dyDescent="0.25">
      <c r="A19" s="32"/>
      <c r="B19" s="61"/>
      <c r="C19" s="220" t="s">
        <v>97</v>
      </c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1"/>
    </row>
    <row r="20" spans="1:16" ht="18.75" customHeight="1" x14ac:dyDescent="0.25">
      <c r="A20" s="32"/>
      <c r="B20" s="61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1"/>
    </row>
    <row r="21" spans="1:16" ht="18" x14ac:dyDescent="0.25">
      <c r="B21" s="250" t="s">
        <v>98</v>
      </c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2"/>
    </row>
    <row r="22" spans="1:16" ht="39" customHeight="1" x14ac:dyDescent="0.25">
      <c r="A22" s="32"/>
      <c r="B22" s="61"/>
      <c r="C22" s="256" t="s">
        <v>153</v>
      </c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8"/>
    </row>
    <row r="23" spans="1:16" ht="56.25" customHeight="1" x14ac:dyDescent="0.25">
      <c r="B23" s="264" t="s">
        <v>154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6"/>
    </row>
    <row r="24" spans="1:16" ht="73.5" customHeight="1" thickBot="1" x14ac:dyDescent="0.3">
      <c r="B24" s="232" t="s">
        <v>351</v>
      </c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4"/>
    </row>
    <row r="25" spans="1:16" ht="18.75" customHeight="1" x14ac:dyDescent="0.25"/>
  </sheetData>
  <sheetProtection algorithmName="SHA-512" hashValue="LbNr9AP1Tr6TeAJPO0jIpzx3ld5u8hbhG50PuJ9cOJO4IjmC62RADruu/J4nfSk9LhfAKJvC7y4lxBwJtj3xnw==" saltValue="otxjyxaX5O515x5jjrY7vQ==" spinCount="100000" sheet="1" objects="1" scenarios="1"/>
  <mergeCells count="22">
    <mergeCell ref="B24:P24"/>
    <mergeCell ref="B2:P2"/>
    <mergeCell ref="B3:P3"/>
    <mergeCell ref="B4:P4"/>
    <mergeCell ref="B8:P8"/>
    <mergeCell ref="B16:P16"/>
    <mergeCell ref="B21:P21"/>
    <mergeCell ref="C11:P11"/>
    <mergeCell ref="C22:P22"/>
    <mergeCell ref="C9:P9"/>
    <mergeCell ref="C13:P13"/>
    <mergeCell ref="B23:P23"/>
    <mergeCell ref="C12:P12"/>
    <mergeCell ref="C14:P15"/>
    <mergeCell ref="B14:B15"/>
    <mergeCell ref="B18:P18"/>
    <mergeCell ref="C19:P20"/>
    <mergeCell ref="B5:P5"/>
    <mergeCell ref="C7:P7"/>
    <mergeCell ref="C6:P6"/>
    <mergeCell ref="C17:P17"/>
    <mergeCell ref="C10:P10"/>
  </mergeCells>
  <printOptions horizontalCentered="1" verticalCentered="1"/>
  <pageMargins left="0.23622047244094491" right="0.15748031496062992" top="0.39370078740157483" bottom="0.3937007874015748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27"/>
  <sheetViews>
    <sheetView topLeftCell="A4" zoomScaleSheetLayoutView="80" workbookViewId="0">
      <selection activeCell="D14" sqref="D14"/>
    </sheetView>
  </sheetViews>
  <sheetFormatPr defaultColWidth="0" defaultRowHeight="15.6" zeroHeight="1" x14ac:dyDescent="0.3"/>
  <cols>
    <col min="1" max="1" width="57.44140625" style="39" bestFit="1" customWidth="1"/>
    <col min="2" max="2" width="39" style="39" customWidth="1"/>
    <col min="3" max="3" width="37" style="40" customWidth="1"/>
    <col min="4" max="4" width="30" style="39" customWidth="1"/>
    <col min="5" max="5" width="11" style="39" hidden="1" customWidth="1"/>
    <col min="6" max="6" width="9.21875" style="51" hidden="1" customWidth="1"/>
    <col min="7" max="16384" width="9.21875" style="39" hidden="1"/>
  </cols>
  <sheetData>
    <row r="1" spans="1:7" ht="28.8" x14ac:dyDescent="0.3">
      <c r="A1" s="279" t="s">
        <v>133</v>
      </c>
      <c r="B1" s="280"/>
      <c r="C1" s="280"/>
      <c r="D1" s="281"/>
      <c r="E1" s="51"/>
      <c r="G1" s="80" t="s">
        <v>162</v>
      </c>
    </row>
    <row r="2" spans="1:7" ht="23.4" thickBot="1" x14ac:dyDescent="0.35">
      <c r="A2" s="282" t="s">
        <v>349</v>
      </c>
      <c r="B2" s="283"/>
      <c r="C2" s="283"/>
      <c r="D2" s="284"/>
      <c r="E2" s="51"/>
      <c r="G2" s="80" t="s">
        <v>163</v>
      </c>
    </row>
    <row r="3" spans="1:7" ht="18" x14ac:dyDescent="0.3">
      <c r="A3" s="147" t="s">
        <v>125</v>
      </c>
      <c r="B3" s="277" t="s">
        <v>312</v>
      </c>
      <c r="C3" s="277"/>
      <c r="D3" s="278"/>
      <c r="E3" s="51"/>
      <c r="G3" s="80" t="s">
        <v>164</v>
      </c>
    </row>
    <row r="4" spans="1:7" ht="18" x14ac:dyDescent="0.3">
      <c r="A4" s="148" t="s">
        <v>280</v>
      </c>
      <c r="B4" s="158" t="s">
        <v>306</v>
      </c>
      <c r="C4" s="139" t="s">
        <v>289</v>
      </c>
      <c r="D4" s="143" t="s">
        <v>307</v>
      </c>
      <c r="E4" s="51"/>
      <c r="G4" s="80" t="s">
        <v>165</v>
      </c>
    </row>
    <row r="5" spans="1:7" ht="18" x14ac:dyDescent="0.3">
      <c r="A5" s="148" t="s">
        <v>126</v>
      </c>
      <c r="B5" s="158" t="s">
        <v>309</v>
      </c>
      <c r="C5" s="139" t="s">
        <v>290</v>
      </c>
      <c r="D5" s="143" t="s">
        <v>308</v>
      </c>
      <c r="E5" s="51"/>
      <c r="G5" s="80" t="s">
        <v>166</v>
      </c>
    </row>
    <row r="6" spans="1:7" ht="18" x14ac:dyDescent="0.3">
      <c r="A6" s="148" t="s">
        <v>144</v>
      </c>
      <c r="B6" s="158" t="s">
        <v>172</v>
      </c>
      <c r="C6" s="139" t="s">
        <v>134</v>
      </c>
      <c r="D6" s="143" t="s">
        <v>300</v>
      </c>
      <c r="E6" s="51"/>
      <c r="G6" s="80" t="s">
        <v>167</v>
      </c>
    </row>
    <row r="7" spans="1:7" ht="18" x14ac:dyDescent="0.3">
      <c r="A7" s="148" t="s">
        <v>281</v>
      </c>
      <c r="B7" s="158" t="s">
        <v>313</v>
      </c>
      <c r="C7" s="139" t="s">
        <v>127</v>
      </c>
      <c r="D7" s="140" t="s">
        <v>307</v>
      </c>
      <c r="E7" s="51"/>
      <c r="G7" s="80" t="s">
        <v>168</v>
      </c>
    </row>
    <row r="8" spans="1:7" ht="16.8" x14ac:dyDescent="0.3">
      <c r="A8" s="149" t="s">
        <v>128</v>
      </c>
      <c r="B8" s="158" t="s">
        <v>309</v>
      </c>
      <c r="C8" s="141" t="s">
        <v>334</v>
      </c>
      <c r="D8" s="142" t="s">
        <v>310</v>
      </c>
      <c r="E8" s="51"/>
      <c r="F8" s="79" t="s">
        <v>160</v>
      </c>
      <c r="G8" s="80" t="s">
        <v>169</v>
      </c>
    </row>
    <row r="9" spans="1:7" ht="18" x14ac:dyDescent="0.3">
      <c r="A9" s="148" t="s">
        <v>129</v>
      </c>
      <c r="B9" s="137">
        <v>5000</v>
      </c>
      <c r="C9" s="141" t="s">
        <v>102</v>
      </c>
      <c r="D9" s="143" t="s">
        <v>311</v>
      </c>
      <c r="E9" s="51"/>
      <c r="F9" s="79">
        <v>0</v>
      </c>
      <c r="G9" s="80" t="s">
        <v>170</v>
      </c>
    </row>
    <row r="10" spans="1:7" ht="18" x14ac:dyDescent="0.3">
      <c r="A10" s="148" t="s">
        <v>333</v>
      </c>
      <c r="B10" s="137">
        <v>49300</v>
      </c>
      <c r="C10" s="141" t="s">
        <v>335</v>
      </c>
      <c r="D10" s="144">
        <v>0.09</v>
      </c>
      <c r="E10" s="51"/>
      <c r="F10" s="79">
        <v>350</v>
      </c>
      <c r="G10" s="80" t="s">
        <v>171</v>
      </c>
    </row>
    <row r="11" spans="1:7" ht="18" x14ac:dyDescent="0.35">
      <c r="A11" s="65" t="s">
        <v>331</v>
      </c>
      <c r="B11" s="162" t="s">
        <v>286</v>
      </c>
      <c r="C11" s="145" t="s">
        <v>130</v>
      </c>
      <c r="D11" s="143" t="s">
        <v>286</v>
      </c>
      <c r="E11" s="51"/>
      <c r="F11" s="79">
        <v>1050</v>
      </c>
      <c r="G11" s="80" t="s">
        <v>172</v>
      </c>
    </row>
    <row r="12" spans="1:7" ht="18" x14ac:dyDescent="0.35">
      <c r="A12" s="150" t="s">
        <v>332</v>
      </c>
      <c r="B12" s="158" t="s">
        <v>139</v>
      </c>
      <c r="C12" s="139" t="s">
        <v>132</v>
      </c>
      <c r="D12" s="143">
        <v>9</v>
      </c>
      <c r="E12" s="51"/>
      <c r="F12" s="79">
        <v>1750</v>
      </c>
      <c r="G12" s="80" t="s">
        <v>173</v>
      </c>
    </row>
    <row r="13" spans="1:7" ht="18" x14ac:dyDescent="0.3">
      <c r="A13" s="165" t="s">
        <v>295</v>
      </c>
      <c r="B13" s="137">
        <v>0</v>
      </c>
      <c r="C13" s="139" t="s">
        <v>159</v>
      </c>
      <c r="D13" s="146">
        <v>2100</v>
      </c>
      <c r="E13" s="51"/>
      <c r="G13" s="80" t="s">
        <v>145</v>
      </c>
    </row>
    <row r="14" spans="1:7" ht="18" x14ac:dyDescent="0.3">
      <c r="A14" s="164" t="s">
        <v>299</v>
      </c>
      <c r="B14" s="66" t="s">
        <v>139</v>
      </c>
      <c r="C14" s="139" t="s">
        <v>287</v>
      </c>
      <c r="D14" s="143" t="s">
        <v>286</v>
      </c>
      <c r="E14" s="51"/>
      <c r="G14" s="80"/>
    </row>
    <row r="15" spans="1:7" ht="18.600000000000001" thickBot="1" x14ac:dyDescent="0.4">
      <c r="A15" s="151" t="s">
        <v>131</v>
      </c>
      <c r="B15" s="138" t="s">
        <v>139</v>
      </c>
      <c r="C15" s="161" t="s">
        <v>291</v>
      </c>
      <c r="D15" s="143" t="s">
        <v>288</v>
      </c>
      <c r="E15" s="51"/>
      <c r="G15" s="80" t="s">
        <v>174</v>
      </c>
    </row>
    <row r="16" spans="1:7" ht="65.25" customHeight="1" x14ac:dyDescent="0.3">
      <c r="A16" s="285" t="s">
        <v>352</v>
      </c>
      <c r="B16" s="286"/>
      <c r="C16" s="286"/>
      <c r="D16" s="286"/>
      <c r="E16" s="51"/>
      <c r="G16" s="80" t="s">
        <v>175</v>
      </c>
    </row>
    <row r="17" spans="1:7" ht="18" hidden="1" x14ac:dyDescent="0.35">
      <c r="A17" s="52"/>
      <c r="B17" s="52"/>
      <c r="C17" s="53"/>
      <c r="D17" s="51"/>
      <c r="E17" s="51"/>
      <c r="G17" s="80" t="s">
        <v>176</v>
      </c>
    </row>
    <row r="18" spans="1:7" ht="18" hidden="1" x14ac:dyDescent="0.35">
      <c r="A18" s="52"/>
      <c r="B18" s="51"/>
      <c r="C18" s="53"/>
      <c r="D18" s="51"/>
      <c r="E18" s="51"/>
      <c r="G18" s="80" t="s">
        <v>177</v>
      </c>
    </row>
    <row r="19" spans="1:7" ht="18" hidden="1" x14ac:dyDescent="0.35">
      <c r="A19" s="52"/>
      <c r="B19" s="51"/>
      <c r="C19" s="53"/>
      <c r="D19" s="51"/>
      <c r="E19" s="51"/>
      <c r="G19" s="80" t="s">
        <v>178</v>
      </c>
    </row>
    <row r="20" spans="1:7" ht="18" hidden="1" x14ac:dyDescent="0.35">
      <c r="A20" s="52"/>
      <c r="B20" s="51"/>
      <c r="C20" s="53"/>
      <c r="D20" s="51"/>
      <c r="E20" s="51"/>
      <c r="G20" s="80" t="s">
        <v>179</v>
      </c>
    </row>
    <row r="21" spans="1:7" ht="18" hidden="1" x14ac:dyDescent="0.35">
      <c r="A21" s="52"/>
      <c r="B21" s="51"/>
      <c r="C21" s="53"/>
      <c r="D21" s="51"/>
      <c r="E21" s="51"/>
      <c r="G21" s="80" t="s">
        <v>180</v>
      </c>
    </row>
    <row r="22" spans="1:7" ht="18" hidden="1" x14ac:dyDescent="0.35">
      <c r="A22" s="52"/>
      <c r="B22" s="51"/>
      <c r="C22" s="53"/>
      <c r="D22" s="51"/>
      <c r="E22" s="51"/>
      <c r="G22" s="80" t="s">
        <v>181</v>
      </c>
    </row>
    <row r="23" spans="1:7" ht="18" hidden="1" x14ac:dyDescent="0.35">
      <c r="A23" s="52"/>
      <c r="B23" s="51"/>
      <c r="C23" s="53"/>
      <c r="D23" s="51"/>
      <c r="E23" s="51"/>
      <c r="G23" s="80" t="s">
        <v>182</v>
      </c>
    </row>
    <row r="24" spans="1:7" ht="18" hidden="1" x14ac:dyDescent="0.35">
      <c r="A24" s="52"/>
      <c r="B24" s="51"/>
      <c r="C24" s="53"/>
      <c r="D24" s="51"/>
      <c r="E24" s="51"/>
      <c r="G24" s="80" t="s">
        <v>183</v>
      </c>
    </row>
    <row r="25" spans="1:7" ht="18" hidden="1" x14ac:dyDescent="0.35">
      <c r="A25" s="52"/>
      <c r="B25" s="51"/>
      <c r="C25" s="53"/>
      <c r="D25" s="51"/>
      <c r="E25" s="51"/>
      <c r="G25" s="80" t="s">
        <v>184</v>
      </c>
    </row>
    <row r="26" spans="1:7" ht="18" hidden="1" x14ac:dyDescent="0.35">
      <c r="A26" s="52"/>
      <c r="B26" s="51"/>
      <c r="C26" s="53"/>
      <c r="D26" s="51"/>
      <c r="E26" s="51"/>
      <c r="G26" s="51"/>
    </row>
    <row r="27" spans="1:7" ht="18" hidden="1" x14ac:dyDescent="0.35">
      <c r="A27" s="52"/>
      <c r="B27" s="51"/>
      <c r="C27" s="53"/>
      <c r="D27" s="51"/>
      <c r="E27" s="51"/>
      <c r="G27" s="51"/>
    </row>
  </sheetData>
  <sheetProtection algorithmName="SHA-512" hashValue="9EDfQe7Wx+vkQauyKmFxh/ImOVSKPNlAmLvq1urYlzgLoS4cqPUV3nWRfiOODOND8B4kRAL1hKOv7C+LwM4vYQ==" saltValue="soQzev9Vg4eI/b+OUCqrtw==" spinCount="100000" sheet="1" objects="1" scenarios="1"/>
  <dataConsolidate/>
  <mergeCells count="4">
    <mergeCell ref="B3:D3"/>
    <mergeCell ref="A1:D1"/>
    <mergeCell ref="A2:D2"/>
    <mergeCell ref="A16:D16"/>
  </mergeCells>
  <phoneticPr fontId="78" type="noConversion"/>
  <dataValidations count="8">
    <dataValidation type="list" allowBlank="1" showInputMessage="1" showErrorMessage="1" sqref="D11 D14 B11:B12 B14:B15" xr:uid="{00000000-0002-0000-0100-000000000000}">
      <formula1>"YES,NO"</formula1>
    </dataValidation>
    <dataValidation type="list" allowBlank="1" showInputMessage="1" showErrorMessage="1" sqref="D10" xr:uid="{00000000-0002-0000-0100-000001000000}">
      <formula1>"NA,9%,18%"</formula1>
    </dataValidation>
    <dataValidation type="list" allowBlank="1" showInputMessage="1" showErrorMessage="1" sqref="D6" xr:uid="{00000000-0002-0000-0100-000002000000}">
      <formula1>"State Service, Subordinate,Ministerial,Class IV"</formula1>
    </dataValidation>
    <dataValidation type="list" allowBlank="1" showInputMessage="1" showErrorMessage="1" sqref="D12" xr:uid="{00000000-0002-0000-0100-000003000000}">
      <formula1>"NA,4,5,6,7,8,9,10,11,12,1,2,3,"</formula1>
    </dataValidation>
    <dataValidation type="list" allowBlank="1" showInputMessage="1" showErrorMessage="1" sqref="B6" xr:uid="{00000000-0002-0000-0100-000004000000}">
      <formula1>$G$1:$G$25</formula1>
    </dataValidation>
    <dataValidation type="list" allowBlank="1" showInputMessage="1" showErrorMessage="1" sqref="D14" xr:uid="{00000000-0002-0000-0100-000005000000}">
      <formula1>$F$9:$F$13</formula1>
    </dataValidation>
    <dataValidation type="list" allowBlank="1" showInputMessage="1" showErrorMessage="1" sqref="D15" xr:uid="{00000000-0002-0000-0100-000006000000}">
      <formula1>"NA,320,620,1000"</formula1>
    </dataValidation>
    <dataValidation type="list" allowBlank="1" showInputMessage="1" showErrorMessage="1" sqref="D13" xr:uid="{00000000-0002-0000-0100-000007000000}">
      <formula1>"0,700,1400,2100"</formula1>
    </dataValidation>
  </dataValidations>
  <printOptions horizontalCentered="1" verticalCentered="1"/>
  <pageMargins left="0.15748031496062992" right="0.23622047244094491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00FF"/>
    <pageSetUpPr fitToPage="1"/>
  </sheetPr>
  <dimension ref="A1:AH35"/>
  <sheetViews>
    <sheetView showGridLines="0" zoomScaleSheetLayoutView="8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H16" sqref="H16"/>
    </sheetView>
  </sheetViews>
  <sheetFormatPr defaultColWidth="0" defaultRowHeight="13.2" zeroHeight="1" x14ac:dyDescent="0.25"/>
  <cols>
    <col min="1" max="1" width="0.44140625" style="21" customWidth="1"/>
    <col min="2" max="2" width="0.44140625" style="3" hidden="1" customWidth="1"/>
    <col min="3" max="3" width="13.21875" style="3" customWidth="1"/>
    <col min="4" max="4" width="9.5546875" style="3" customWidth="1"/>
    <col min="5" max="7" width="5" style="3" customWidth="1"/>
    <col min="8" max="8" width="7.77734375" style="3" customWidth="1"/>
    <col min="9" max="9" width="7.5546875" style="3" customWidth="1"/>
    <col min="10" max="10" width="5" style="3" customWidth="1"/>
    <col min="11" max="11" width="6" style="3" customWidth="1"/>
    <col min="12" max="12" width="7.21875" style="3" customWidth="1"/>
    <col min="13" max="13" width="6" style="3" customWidth="1"/>
    <col min="14" max="14" width="9.21875" style="3" customWidth="1"/>
    <col min="15" max="15" width="8.21875" style="3" customWidth="1"/>
    <col min="16" max="16" width="6.44140625" style="3" customWidth="1"/>
    <col min="17" max="17" width="6.5546875" style="3" customWidth="1"/>
    <col min="18" max="18" width="7.5546875" style="3" customWidth="1"/>
    <col min="19" max="19" width="8.77734375" style="3" customWidth="1"/>
    <col min="20" max="20" width="6.77734375" style="3" customWidth="1"/>
    <col min="21" max="21" width="6.44140625" style="3" customWidth="1"/>
    <col min="22" max="22" width="7.44140625" style="3" bestFit="1" customWidth="1"/>
    <col min="23" max="23" width="5.5546875" style="3" bestFit="1" customWidth="1"/>
    <col min="24" max="24" width="7.21875" style="3" bestFit="1" customWidth="1"/>
    <col min="25" max="25" width="7.77734375" style="3" customWidth="1"/>
    <col min="26" max="26" width="6.21875" style="3" customWidth="1"/>
    <col min="27" max="27" width="9.21875" style="3" customWidth="1"/>
    <col min="28" max="28" width="10.5546875" style="3" customWidth="1"/>
    <col min="29" max="29" width="18.5546875" style="3" customWidth="1"/>
    <col min="30" max="30" width="0.44140625" style="21" customWidth="1"/>
    <col min="31" max="31" width="9.21875" style="3" customWidth="1"/>
    <col min="32" max="16384" width="9.21875" style="3" hidden="1"/>
  </cols>
  <sheetData>
    <row r="1" spans="1:30" ht="2.25" customHeight="1" x14ac:dyDescent="0.45">
      <c r="C1" s="14"/>
      <c r="D1" s="15"/>
      <c r="E1" s="15"/>
      <c r="F1" s="15"/>
      <c r="G1" s="15"/>
      <c r="H1" s="15"/>
      <c r="I1" s="15"/>
      <c r="J1" s="15"/>
      <c r="K1" s="15"/>
      <c r="L1" s="16"/>
      <c r="M1" s="16"/>
      <c r="N1" s="17"/>
      <c r="O1" s="17"/>
      <c r="P1" s="17"/>
      <c r="Q1" s="17"/>
      <c r="R1" s="17"/>
      <c r="S1" s="17"/>
      <c r="T1" s="18"/>
      <c r="U1" s="15"/>
      <c r="V1" s="19"/>
      <c r="W1" s="19"/>
      <c r="X1" s="19"/>
      <c r="Y1" s="19"/>
      <c r="Z1" s="19"/>
      <c r="AA1" s="20"/>
      <c r="AB1" s="21"/>
      <c r="AC1" s="21"/>
    </row>
    <row r="2" spans="1:30" ht="27.6" x14ac:dyDescent="0.25">
      <c r="C2" s="292" t="str">
        <f>IF(Master!B3="","",CONCATENATE("Office of the"," ",Master!B3))</f>
        <v>Office of the Principal,MGGS PUR(Kotkasim)Khairthal-Tijara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</row>
    <row r="3" spans="1:30" ht="24" x14ac:dyDescent="0.25">
      <c r="C3" s="293" t="s">
        <v>339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</row>
    <row r="4" spans="1:30" ht="3.75" customHeight="1" x14ac:dyDescent="0.25"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</row>
    <row r="5" spans="1:30" s="87" customFormat="1" ht="21" customHeight="1" x14ac:dyDescent="0.25">
      <c r="A5" s="86"/>
      <c r="B5" s="192"/>
      <c r="C5" s="193" t="s">
        <v>25</v>
      </c>
      <c r="D5" s="294" t="str">
        <f>IF(Master!B5="","",Master!B5)</f>
        <v>XXXXXXX</v>
      </c>
      <c r="E5" s="294"/>
      <c r="F5" s="294"/>
      <c r="G5" s="294"/>
      <c r="H5" s="294"/>
      <c r="I5" s="294"/>
      <c r="J5" s="294"/>
      <c r="K5" s="289" t="s">
        <v>24</v>
      </c>
      <c r="L5" s="289"/>
      <c r="M5" s="294" t="str">
        <f>IF(Master!B7="","",Master!B7)</f>
        <v>AAAAAXXXXA</v>
      </c>
      <c r="N5" s="294"/>
      <c r="O5" s="294"/>
      <c r="P5" s="194"/>
      <c r="Q5" s="194"/>
      <c r="R5" s="193" t="s">
        <v>89</v>
      </c>
      <c r="S5" s="291" t="str">
        <f>IF(Master!B4="","",Master!B4)</f>
        <v>JPRGXXXXC</v>
      </c>
      <c r="T5" s="291"/>
      <c r="U5" s="291"/>
      <c r="V5" s="291"/>
      <c r="W5" s="192"/>
      <c r="X5" s="192"/>
      <c r="Y5" s="195"/>
      <c r="Z5" s="289" t="s">
        <v>68</v>
      </c>
      <c r="AA5" s="289"/>
      <c r="AB5" s="290" t="str">
        <f>IF(Master!D7="","",Master!D7)</f>
        <v>XXXXXX XXXXX</v>
      </c>
      <c r="AC5" s="290"/>
      <c r="AD5" s="86"/>
    </row>
    <row r="6" spans="1:30" s="87" customFormat="1" ht="21" customHeight="1" thickBot="1" x14ac:dyDescent="0.3">
      <c r="A6" s="86"/>
      <c r="B6" s="192"/>
      <c r="C6" s="196" t="s">
        <v>283</v>
      </c>
      <c r="D6" s="295" t="str">
        <f>IF(Master!D5="","",CONCATENATE(Master!D5," ","(",Master!B6,")"))</f>
        <v>TEACHER (L-11)</v>
      </c>
      <c r="E6" s="295"/>
      <c r="F6" s="295"/>
      <c r="G6" s="295"/>
      <c r="H6" s="295"/>
      <c r="I6" s="295"/>
      <c r="J6" s="295"/>
      <c r="K6" s="296" t="s">
        <v>284</v>
      </c>
      <c r="L6" s="296"/>
      <c r="M6" s="295" t="str">
        <f>IF(Master!B8="","",Master!B8)</f>
        <v>XXXXXXX</v>
      </c>
      <c r="N6" s="295"/>
      <c r="O6" s="194"/>
      <c r="P6" s="194"/>
      <c r="Q6" s="192"/>
      <c r="R6" s="297" t="str">
        <f>IF(Master!B11="NO","GPF No:","GPF2004 No:")</f>
        <v>GPF2004 No:</v>
      </c>
      <c r="S6" s="297"/>
      <c r="T6" s="298" t="str">
        <f>IF(Master!D8="","",Master!D8)</f>
        <v>RJALXXXXXXXXXXXX</v>
      </c>
      <c r="U6" s="298"/>
      <c r="V6" s="298"/>
      <c r="W6" s="298"/>
      <c r="X6" s="217"/>
      <c r="Y6" s="197"/>
      <c r="Z6" s="289" t="s">
        <v>102</v>
      </c>
      <c r="AA6" s="289"/>
      <c r="AB6" s="290" t="str">
        <f>IF(Master!D9="","",Master!D9)</f>
        <v>98XXXXXXXXXX</v>
      </c>
      <c r="AC6" s="290"/>
      <c r="AD6" s="86"/>
    </row>
    <row r="7" spans="1:30" s="42" customFormat="1" ht="114.75" customHeight="1" x14ac:dyDescent="0.25">
      <c r="A7" s="41"/>
      <c r="B7" s="198"/>
      <c r="C7" s="199" t="s">
        <v>12</v>
      </c>
      <c r="D7" s="200" t="s">
        <v>2</v>
      </c>
      <c r="E7" s="200" t="s">
        <v>3</v>
      </c>
      <c r="F7" s="200" t="s">
        <v>62</v>
      </c>
      <c r="G7" s="200" t="s">
        <v>21</v>
      </c>
      <c r="H7" s="200" t="s">
        <v>22</v>
      </c>
      <c r="I7" s="200" t="s">
        <v>90</v>
      </c>
      <c r="J7" s="200" t="s">
        <v>66</v>
      </c>
      <c r="K7" s="200" t="s">
        <v>87</v>
      </c>
      <c r="L7" s="212" t="str">
        <f>IF(AND(Master!$B$14="YES",Master!$B$11="Yes"),"Other Allowance","Other Allowance 1")</f>
        <v>Other Allowance 1</v>
      </c>
      <c r="M7" s="212" t="str">
        <f>IF(Master!D15="NA","Other Allowance 2","CCA")</f>
        <v>Other Allowance 2</v>
      </c>
      <c r="N7" s="200" t="s">
        <v>64</v>
      </c>
      <c r="O7" s="200" t="str">
        <f>IF(Master!B11="No","GPF","GPF 2004")</f>
        <v>GPF 2004</v>
      </c>
      <c r="P7" s="200" t="str">
        <f>IF(Master!B11="No","GPF LOAN","GPF 2004 LOAN")</f>
        <v>GPF 2004 LOAN</v>
      </c>
      <c r="Q7" s="200" t="s">
        <v>13</v>
      </c>
      <c r="R7" s="200" t="s">
        <v>1</v>
      </c>
      <c r="S7" s="200" t="s">
        <v>294</v>
      </c>
      <c r="T7" s="200" t="s">
        <v>6</v>
      </c>
      <c r="U7" s="200" t="s">
        <v>86</v>
      </c>
      <c r="V7" s="200" t="s">
        <v>61</v>
      </c>
      <c r="W7" s="200" t="s">
        <v>149</v>
      </c>
      <c r="X7" s="200" t="s">
        <v>135</v>
      </c>
      <c r="Y7" s="212" t="str">
        <f>IF(AND(Master!$B$14="YES",Master!$B$11="Yes"),"Other Deduction","Other Deduction1" )</f>
        <v>Other Deduction1</v>
      </c>
      <c r="Z7" s="212" t="s">
        <v>296</v>
      </c>
      <c r="AA7" s="200" t="s">
        <v>63</v>
      </c>
      <c r="AB7" s="200" t="s">
        <v>88</v>
      </c>
      <c r="AC7" s="201" t="s">
        <v>65</v>
      </c>
      <c r="AD7" s="41"/>
    </row>
    <row r="8" spans="1:30" s="9" customFormat="1" ht="18" customHeight="1" x14ac:dyDescent="0.25">
      <c r="A8" s="22"/>
      <c r="B8" s="202">
        <v>3</v>
      </c>
      <c r="C8" s="203">
        <v>45352</v>
      </c>
      <c r="D8" s="133">
        <f>Master!B10</f>
        <v>49300</v>
      </c>
      <c r="E8" s="136">
        <v>0</v>
      </c>
      <c r="F8" s="136">
        <v>0</v>
      </c>
      <c r="G8" s="136">
        <v>0</v>
      </c>
      <c r="H8" s="136">
        <f>ROUND(50%*D8,0)</f>
        <v>24650</v>
      </c>
      <c r="I8" s="136">
        <f>IF(Master!$D$10="NA",0,IF(Master!$D$10=9%,ROUND(0.09*D8,0),ROUND(0.18*D8,0)))</f>
        <v>4437</v>
      </c>
      <c r="J8" s="136">
        <v>0</v>
      </c>
      <c r="K8" s="136">
        <v>0</v>
      </c>
      <c r="L8" s="136"/>
      <c r="M8" s="136" t="str">
        <f>IF(Master!D15="NA","",Master!D15)</f>
        <v/>
      </c>
      <c r="N8" s="84">
        <f>SUM(D8:M8)</f>
        <v>78387</v>
      </c>
      <c r="O8" s="136">
        <v>6200</v>
      </c>
      <c r="P8" s="136">
        <v>0</v>
      </c>
      <c r="Q8" s="136">
        <f>Master!$B$9</f>
        <v>5000</v>
      </c>
      <c r="R8" s="136">
        <v>0</v>
      </c>
      <c r="S8" s="136">
        <f>IF(D8&lt;18001,265,IF(D8&lt;33501,440,IF(D8&lt;54001,658,875)))</f>
        <v>658</v>
      </c>
      <c r="T8" s="136">
        <f>Master!$B$13</f>
        <v>0</v>
      </c>
      <c r="U8" s="136">
        <v>0</v>
      </c>
      <c r="V8" s="136">
        <v>3000</v>
      </c>
      <c r="W8" s="136"/>
      <c r="X8" s="136"/>
      <c r="Y8" s="136" t="str">
        <f>IF(AND(Master!$B$14="YES",Master!$B$11="Yes"),L8,"")</f>
        <v/>
      </c>
      <c r="Z8" s="189"/>
      <c r="AA8" s="135">
        <f t="shared" ref="AA8" si="0">SUM(O8:Z8)</f>
        <v>14858</v>
      </c>
      <c r="AB8" s="85">
        <f t="shared" ref="AB8" si="1">N8-AA8</f>
        <v>63529</v>
      </c>
      <c r="AC8" s="204"/>
      <c r="AD8" s="22"/>
    </row>
    <row r="9" spans="1:30" s="9" customFormat="1" ht="18" customHeight="1" x14ac:dyDescent="0.25">
      <c r="A9" s="22"/>
      <c r="B9" s="202">
        <v>4</v>
      </c>
      <c r="C9" s="203">
        <v>45383</v>
      </c>
      <c r="D9" s="133">
        <f t="shared" ref="D9:D11" si="2">D8</f>
        <v>49300</v>
      </c>
      <c r="E9" s="136">
        <f>IF(E$8=0,0,ROUND(D9/2,0))</f>
        <v>0</v>
      </c>
      <c r="F9" s="136">
        <f t="shared" ref="F9:G14" si="3">IF(F$8=0,0,F8)</f>
        <v>0</v>
      </c>
      <c r="G9" s="136">
        <f t="shared" si="3"/>
        <v>0</v>
      </c>
      <c r="H9" s="136">
        <f t="shared" ref="H9:H15" si="4">ROUND(50%*D9,0)</f>
        <v>24650</v>
      </c>
      <c r="I9" s="136">
        <f>IF(Master!$D$10="NA",0,IF(Master!$D$10=9%,ROUND(0.09*D9,0),ROUND(0.18*D9,0)))</f>
        <v>4437</v>
      </c>
      <c r="J9" s="136">
        <f t="shared" ref="J9:J19" si="5">IF(J$8=0,0,J8)</f>
        <v>0</v>
      </c>
      <c r="K9" s="136">
        <f t="shared" ref="K9:K19" si="6">IF(K$8=0,0,K8)</f>
        <v>0</v>
      </c>
      <c r="L9" s="136"/>
      <c r="M9" s="136" t="str">
        <f t="shared" ref="M9:M19" si="7">IF(M$8=0,0,M8)</f>
        <v/>
      </c>
      <c r="N9" s="84">
        <f t="shared" ref="N9:N27" si="8">SUM(D9:M9)</f>
        <v>78387</v>
      </c>
      <c r="O9" s="136">
        <f>O8</f>
        <v>6200</v>
      </c>
      <c r="P9" s="136">
        <f>P8</f>
        <v>0</v>
      </c>
      <c r="Q9" s="136">
        <f t="shared" ref="Q9:Q19" si="9">Q8</f>
        <v>5000</v>
      </c>
      <c r="R9" s="136">
        <f t="shared" ref="R9:R19" si="10">IF(R$8=0,0,R8)</f>
        <v>0</v>
      </c>
      <c r="S9" s="136">
        <f t="shared" ref="S9:S19" si="11">IF(D9&lt;18001,265,IF(D9&lt;33501,440,IF(D9&lt;54001,658,875)))</f>
        <v>658</v>
      </c>
      <c r="T9" s="136">
        <f>T8</f>
        <v>0</v>
      </c>
      <c r="U9" s="136">
        <f>Master!D13</f>
        <v>2100</v>
      </c>
      <c r="V9" s="136">
        <f>V8</f>
        <v>3000</v>
      </c>
      <c r="W9" s="136"/>
      <c r="X9" s="136"/>
      <c r="Y9" s="136" t="str">
        <f>IF(AND(Master!$B$14="YES",Master!$B$11="Yes"),L9,"")</f>
        <v/>
      </c>
      <c r="Z9" s="136">
        <f t="shared" ref="Z9:Z19" si="12">Z8</f>
        <v>0</v>
      </c>
      <c r="AA9" s="135">
        <f t="shared" ref="AA9:AA27" si="13">SUM(O9:Z9)</f>
        <v>16958</v>
      </c>
      <c r="AB9" s="85">
        <f t="shared" ref="AB9:AB27" si="14">N9-AA9</f>
        <v>61429</v>
      </c>
      <c r="AC9" s="204"/>
      <c r="AD9" s="22"/>
    </row>
    <row r="10" spans="1:30" s="9" customFormat="1" ht="18" customHeight="1" x14ac:dyDescent="0.25">
      <c r="A10" s="22"/>
      <c r="B10" s="202">
        <v>5</v>
      </c>
      <c r="C10" s="203">
        <v>45413</v>
      </c>
      <c r="D10" s="133">
        <f t="shared" si="2"/>
        <v>49300</v>
      </c>
      <c r="E10" s="136">
        <f t="shared" ref="E10:E19" si="15">IF($E$8=0,0,ROUND(D10/2,0))</f>
        <v>0</v>
      </c>
      <c r="F10" s="136">
        <f t="shared" si="3"/>
        <v>0</v>
      </c>
      <c r="G10" s="136">
        <f t="shared" si="3"/>
        <v>0</v>
      </c>
      <c r="H10" s="136">
        <f t="shared" si="4"/>
        <v>24650</v>
      </c>
      <c r="I10" s="136">
        <f>IF(Master!$D$10="NA",0,IF(Master!$D$10=9%,ROUND(0.09*D10,0),ROUND(0.18*D10,0)))</f>
        <v>4437</v>
      </c>
      <c r="J10" s="136">
        <f t="shared" si="5"/>
        <v>0</v>
      </c>
      <c r="K10" s="136">
        <f t="shared" ref="K10" si="16">IF(K$8=0,0,K9)</f>
        <v>0</v>
      </c>
      <c r="L10" s="136"/>
      <c r="M10" s="136" t="str">
        <f t="shared" si="7"/>
        <v/>
      </c>
      <c r="N10" s="84">
        <f t="shared" si="8"/>
        <v>78387</v>
      </c>
      <c r="O10" s="136">
        <f t="shared" ref="O10:O19" si="17">O9</f>
        <v>6200</v>
      </c>
      <c r="P10" s="136">
        <f t="shared" ref="P10:P19" si="18">P9</f>
        <v>0</v>
      </c>
      <c r="Q10" s="136">
        <f t="shared" si="9"/>
        <v>5000</v>
      </c>
      <c r="R10" s="136">
        <f t="shared" si="10"/>
        <v>0</v>
      </c>
      <c r="S10" s="136">
        <f t="shared" si="11"/>
        <v>658</v>
      </c>
      <c r="T10" s="136">
        <f t="shared" ref="T10:T19" si="19">T9</f>
        <v>0</v>
      </c>
      <c r="U10" s="136">
        <v>0</v>
      </c>
      <c r="V10" s="136">
        <f t="shared" ref="V10:V19" si="20">V9</f>
        <v>3000</v>
      </c>
      <c r="W10" s="136"/>
      <c r="X10" s="136"/>
      <c r="Y10" s="136" t="str">
        <f>IF(AND(Master!$B$14="YES",Master!$B$11="Yes"),L10,"")</f>
        <v/>
      </c>
      <c r="Z10" s="136">
        <f t="shared" si="12"/>
        <v>0</v>
      </c>
      <c r="AA10" s="135">
        <f t="shared" si="13"/>
        <v>14858</v>
      </c>
      <c r="AB10" s="85">
        <f t="shared" si="14"/>
        <v>63529</v>
      </c>
      <c r="AC10" s="204"/>
      <c r="AD10" s="22"/>
    </row>
    <row r="11" spans="1:30" s="9" customFormat="1" ht="18" customHeight="1" x14ac:dyDescent="0.25">
      <c r="A11" s="22"/>
      <c r="B11" s="202">
        <v>6</v>
      </c>
      <c r="C11" s="203">
        <v>45444</v>
      </c>
      <c r="D11" s="133">
        <f t="shared" si="2"/>
        <v>49300</v>
      </c>
      <c r="E11" s="136">
        <f t="shared" si="15"/>
        <v>0</v>
      </c>
      <c r="F11" s="136">
        <f t="shared" si="3"/>
        <v>0</v>
      </c>
      <c r="G11" s="136">
        <f t="shared" si="3"/>
        <v>0</v>
      </c>
      <c r="H11" s="136">
        <f t="shared" si="4"/>
        <v>24650</v>
      </c>
      <c r="I11" s="136">
        <f>IF(Master!$D$10="NA",0,IF(Master!$D$10=9%,ROUND(0.09*D11,0),ROUND(0.18*D11,0)))</f>
        <v>4437</v>
      </c>
      <c r="J11" s="136">
        <f t="shared" si="5"/>
        <v>0</v>
      </c>
      <c r="K11" s="136">
        <f t="shared" si="6"/>
        <v>0</v>
      </c>
      <c r="L11" s="136"/>
      <c r="M11" s="136" t="str">
        <f t="shared" si="7"/>
        <v/>
      </c>
      <c r="N11" s="84">
        <f t="shared" si="8"/>
        <v>78387</v>
      </c>
      <c r="O11" s="136">
        <f t="shared" si="17"/>
        <v>6200</v>
      </c>
      <c r="P11" s="136">
        <f t="shared" si="18"/>
        <v>0</v>
      </c>
      <c r="Q11" s="136">
        <f t="shared" si="9"/>
        <v>5000</v>
      </c>
      <c r="R11" s="136">
        <f t="shared" si="10"/>
        <v>0</v>
      </c>
      <c r="S11" s="136">
        <f t="shared" si="11"/>
        <v>658</v>
      </c>
      <c r="T11" s="136">
        <f t="shared" si="19"/>
        <v>0</v>
      </c>
      <c r="U11" s="136">
        <v>0</v>
      </c>
      <c r="V11" s="136">
        <f t="shared" si="20"/>
        <v>3000</v>
      </c>
      <c r="W11" s="136"/>
      <c r="X11" s="136"/>
      <c r="Y11" s="136" t="str">
        <f>IF(AND(Master!$B$14="YES",Master!$B$11="Yes"),L11,"")</f>
        <v/>
      </c>
      <c r="Z11" s="136">
        <f t="shared" si="12"/>
        <v>0</v>
      </c>
      <c r="AA11" s="135">
        <f t="shared" si="13"/>
        <v>14858</v>
      </c>
      <c r="AB11" s="85">
        <f t="shared" si="14"/>
        <v>63529</v>
      </c>
      <c r="AC11" s="204"/>
      <c r="AD11" s="22"/>
    </row>
    <row r="12" spans="1:30" s="9" customFormat="1" ht="18" customHeight="1" x14ac:dyDescent="0.25">
      <c r="A12" s="22"/>
      <c r="B12" s="202">
        <v>7</v>
      </c>
      <c r="C12" s="203">
        <v>45474</v>
      </c>
      <c r="D12" s="133">
        <f>MROUND(ROUND(1.03*D11,0),100)</f>
        <v>50800</v>
      </c>
      <c r="E12" s="136">
        <f t="shared" si="15"/>
        <v>0</v>
      </c>
      <c r="F12" s="136">
        <f>IF(F$8=0,0,F11)</f>
        <v>0</v>
      </c>
      <c r="G12" s="136">
        <f>IF(G$8=0,0,G11)</f>
        <v>0</v>
      </c>
      <c r="H12" s="136">
        <f t="shared" si="4"/>
        <v>25400</v>
      </c>
      <c r="I12" s="136">
        <f>IF(Master!$D$10="NA",0,IF(Master!$D$10=9%,ROUND(0.09*D12,0),ROUND(0.18*D12,0)))</f>
        <v>4572</v>
      </c>
      <c r="J12" s="136">
        <f>IF(J$8=0,0,J11)</f>
        <v>0</v>
      </c>
      <c r="K12" s="136">
        <f t="shared" ref="K12" si="21">IF(K$8=0,0,K11)</f>
        <v>0</v>
      </c>
      <c r="L12" s="136"/>
      <c r="M12" s="136" t="str">
        <f>IF(M$8=0,0,M11)</f>
        <v/>
      </c>
      <c r="N12" s="84">
        <f t="shared" si="8"/>
        <v>80772</v>
      </c>
      <c r="O12" s="136">
        <f t="shared" si="17"/>
        <v>6200</v>
      </c>
      <c r="P12" s="136">
        <f>P11</f>
        <v>0</v>
      </c>
      <c r="Q12" s="136">
        <f>Q11</f>
        <v>5000</v>
      </c>
      <c r="R12" s="136">
        <f t="shared" si="10"/>
        <v>0</v>
      </c>
      <c r="S12" s="136">
        <f t="shared" si="11"/>
        <v>658</v>
      </c>
      <c r="T12" s="136">
        <f>T11</f>
        <v>0</v>
      </c>
      <c r="U12" s="136">
        <v>0</v>
      </c>
      <c r="V12" s="136">
        <f t="shared" si="20"/>
        <v>3000</v>
      </c>
      <c r="W12" s="136"/>
      <c r="X12" s="136"/>
      <c r="Y12" s="136" t="str">
        <f>IF(AND(Master!$B$14="YES",Master!$B$11="Yes"),L12,"")</f>
        <v/>
      </c>
      <c r="Z12" s="136">
        <f t="shared" si="12"/>
        <v>0</v>
      </c>
      <c r="AA12" s="135">
        <f t="shared" si="13"/>
        <v>14858</v>
      </c>
      <c r="AB12" s="85">
        <f t="shared" si="14"/>
        <v>65914</v>
      </c>
      <c r="AC12" s="204"/>
      <c r="AD12" s="22"/>
    </row>
    <row r="13" spans="1:30" s="9" customFormat="1" ht="18" customHeight="1" x14ac:dyDescent="0.25">
      <c r="A13" s="22"/>
      <c r="B13" s="202">
        <v>8</v>
      </c>
      <c r="C13" s="203">
        <v>45505</v>
      </c>
      <c r="D13" s="133">
        <f t="shared" ref="D13:D19" si="22">D12</f>
        <v>50800</v>
      </c>
      <c r="E13" s="136">
        <f t="shared" si="15"/>
        <v>0</v>
      </c>
      <c r="F13" s="136">
        <f t="shared" si="3"/>
        <v>0</v>
      </c>
      <c r="G13" s="136">
        <f t="shared" si="3"/>
        <v>0</v>
      </c>
      <c r="H13" s="136">
        <f t="shared" si="4"/>
        <v>25400</v>
      </c>
      <c r="I13" s="136">
        <f>IF(Master!$D$10="NA",0,IF(Master!$D$10=9%,ROUND(0.09*D13,0),ROUND(0.18*D13,0)))</f>
        <v>4572</v>
      </c>
      <c r="J13" s="136">
        <f t="shared" si="5"/>
        <v>0</v>
      </c>
      <c r="K13" s="136">
        <f t="shared" si="6"/>
        <v>0</v>
      </c>
      <c r="L13" s="136"/>
      <c r="M13" s="136" t="str">
        <f t="shared" si="7"/>
        <v/>
      </c>
      <c r="N13" s="84">
        <f t="shared" si="8"/>
        <v>80772</v>
      </c>
      <c r="O13" s="136">
        <f t="shared" si="17"/>
        <v>6200</v>
      </c>
      <c r="P13" s="136">
        <f t="shared" si="18"/>
        <v>0</v>
      </c>
      <c r="Q13" s="136">
        <f t="shared" si="9"/>
        <v>5000</v>
      </c>
      <c r="R13" s="136">
        <f t="shared" si="10"/>
        <v>0</v>
      </c>
      <c r="S13" s="136">
        <f t="shared" si="11"/>
        <v>658</v>
      </c>
      <c r="T13" s="136">
        <f t="shared" si="19"/>
        <v>0</v>
      </c>
      <c r="U13" s="136">
        <v>0</v>
      </c>
      <c r="V13" s="136">
        <f t="shared" si="20"/>
        <v>3000</v>
      </c>
      <c r="W13" s="136"/>
      <c r="X13" s="136"/>
      <c r="Y13" s="136" t="str">
        <f>IF(AND(Master!$B$14="YES",Master!$B$11="Yes"),L13,"")</f>
        <v/>
      </c>
      <c r="Z13" s="136">
        <f t="shared" si="12"/>
        <v>0</v>
      </c>
      <c r="AA13" s="135">
        <f t="shared" si="13"/>
        <v>14858</v>
      </c>
      <c r="AB13" s="85">
        <f t="shared" si="14"/>
        <v>65914</v>
      </c>
      <c r="AC13" s="204"/>
      <c r="AD13" s="22"/>
    </row>
    <row r="14" spans="1:30" s="9" customFormat="1" ht="18" customHeight="1" x14ac:dyDescent="0.25">
      <c r="A14" s="22"/>
      <c r="B14" s="202">
        <v>9</v>
      </c>
      <c r="C14" s="203">
        <v>45536</v>
      </c>
      <c r="D14" s="133">
        <f t="shared" si="22"/>
        <v>50800</v>
      </c>
      <c r="E14" s="136">
        <f t="shared" si="15"/>
        <v>0</v>
      </c>
      <c r="F14" s="136">
        <f t="shared" si="3"/>
        <v>0</v>
      </c>
      <c r="G14" s="136">
        <f t="shared" si="3"/>
        <v>0</v>
      </c>
      <c r="H14" s="136">
        <f t="shared" si="4"/>
        <v>25400</v>
      </c>
      <c r="I14" s="136">
        <f>IF(Master!$D$10="NA",0,IF(Master!$D$10=9%,ROUND(0.09*D14,0),ROUND(0.18*D14,0)))</f>
        <v>4572</v>
      </c>
      <c r="J14" s="136">
        <f t="shared" si="5"/>
        <v>0</v>
      </c>
      <c r="K14" s="136">
        <f t="shared" si="6"/>
        <v>0</v>
      </c>
      <c r="L14" s="136"/>
      <c r="M14" s="136" t="str">
        <f t="shared" si="7"/>
        <v/>
      </c>
      <c r="N14" s="84">
        <f t="shared" si="8"/>
        <v>80772</v>
      </c>
      <c r="O14" s="136">
        <f t="shared" si="17"/>
        <v>6200</v>
      </c>
      <c r="P14" s="136">
        <f t="shared" si="18"/>
        <v>0</v>
      </c>
      <c r="Q14" s="136">
        <f t="shared" si="9"/>
        <v>5000</v>
      </c>
      <c r="R14" s="136">
        <f t="shared" si="10"/>
        <v>0</v>
      </c>
      <c r="S14" s="136">
        <f t="shared" si="11"/>
        <v>658</v>
      </c>
      <c r="T14" s="136">
        <f t="shared" si="19"/>
        <v>0</v>
      </c>
      <c r="U14" s="136">
        <v>0</v>
      </c>
      <c r="V14" s="136">
        <f t="shared" si="20"/>
        <v>3000</v>
      </c>
      <c r="W14" s="136"/>
      <c r="X14" s="136"/>
      <c r="Y14" s="136" t="str">
        <f>IF(AND(Master!$B$14="YES",Master!$B$11="Yes"),L14,"")</f>
        <v/>
      </c>
      <c r="Z14" s="136">
        <f t="shared" si="12"/>
        <v>0</v>
      </c>
      <c r="AA14" s="135">
        <f t="shared" si="13"/>
        <v>14858</v>
      </c>
      <c r="AB14" s="85">
        <f t="shared" si="14"/>
        <v>65914</v>
      </c>
      <c r="AC14" s="204"/>
      <c r="AD14" s="22"/>
    </row>
    <row r="15" spans="1:30" s="9" customFormat="1" ht="18" customHeight="1" x14ac:dyDescent="0.25">
      <c r="A15" s="22"/>
      <c r="B15" s="202">
        <v>10</v>
      </c>
      <c r="C15" s="203">
        <v>45566</v>
      </c>
      <c r="D15" s="133">
        <f t="shared" si="22"/>
        <v>50800</v>
      </c>
      <c r="E15" s="136">
        <f t="shared" si="15"/>
        <v>0</v>
      </c>
      <c r="F15" s="136">
        <f>IF(F$8=0,0,F14)</f>
        <v>0</v>
      </c>
      <c r="G15" s="136">
        <f t="shared" ref="G15:G19" si="23">IF(G$8=0,0,G14)</f>
        <v>0</v>
      </c>
      <c r="H15" s="136">
        <f t="shared" si="4"/>
        <v>25400</v>
      </c>
      <c r="I15" s="136">
        <f>IF(Master!$D$10="NA",0,IF(Master!$D$10=9%,ROUND(0.09*D15,0),ROUND(0.18*D15,0)))</f>
        <v>4572</v>
      </c>
      <c r="J15" s="136">
        <f t="shared" si="5"/>
        <v>0</v>
      </c>
      <c r="K15" s="136">
        <f t="shared" si="6"/>
        <v>0</v>
      </c>
      <c r="L15" s="136"/>
      <c r="M15" s="136" t="str">
        <f t="shared" si="7"/>
        <v/>
      </c>
      <c r="N15" s="84">
        <f t="shared" si="8"/>
        <v>80772</v>
      </c>
      <c r="O15" s="136">
        <f t="shared" si="17"/>
        <v>6200</v>
      </c>
      <c r="P15" s="136">
        <f t="shared" si="18"/>
        <v>0</v>
      </c>
      <c r="Q15" s="136">
        <f t="shared" si="9"/>
        <v>5000</v>
      </c>
      <c r="R15" s="136">
        <f t="shared" si="10"/>
        <v>0</v>
      </c>
      <c r="S15" s="136">
        <f t="shared" si="11"/>
        <v>658</v>
      </c>
      <c r="T15" s="136">
        <f t="shared" si="19"/>
        <v>0</v>
      </c>
      <c r="U15" s="136">
        <v>0</v>
      </c>
      <c r="V15" s="136">
        <f t="shared" si="20"/>
        <v>3000</v>
      </c>
      <c r="W15" s="136"/>
      <c r="X15" s="136"/>
      <c r="Y15" s="136" t="str">
        <f>IF(AND(Master!$B$14="YES",Master!$B$11="Yes"),L15,"")</f>
        <v/>
      </c>
      <c r="Z15" s="136">
        <f t="shared" si="12"/>
        <v>0</v>
      </c>
      <c r="AA15" s="135">
        <f t="shared" si="13"/>
        <v>14858</v>
      </c>
      <c r="AB15" s="85">
        <f t="shared" si="14"/>
        <v>65914</v>
      </c>
      <c r="AC15" s="204"/>
      <c r="AD15" s="22"/>
    </row>
    <row r="16" spans="1:30" s="9" customFormat="1" ht="18" customHeight="1" x14ac:dyDescent="0.25">
      <c r="A16" s="22"/>
      <c r="B16" s="202">
        <v>11</v>
      </c>
      <c r="C16" s="203">
        <v>45597</v>
      </c>
      <c r="D16" s="133">
        <f t="shared" si="22"/>
        <v>50800</v>
      </c>
      <c r="E16" s="136">
        <f t="shared" si="15"/>
        <v>0</v>
      </c>
      <c r="F16" s="136">
        <f>IF(F$8=0,0,F15)</f>
        <v>0</v>
      </c>
      <c r="G16" s="136">
        <f t="shared" si="23"/>
        <v>0</v>
      </c>
      <c r="H16" s="136">
        <f t="shared" ref="H16:H19" si="24">ROUND(53%*D16,0)</f>
        <v>26924</v>
      </c>
      <c r="I16" s="136">
        <f>IF(Master!$D$10="NA",0,IF(Master!$D$10=9%,ROUND(0.1*D16,0),ROUND(0.2*D16,0)))</f>
        <v>5080</v>
      </c>
      <c r="J16" s="136">
        <f t="shared" si="5"/>
        <v>0</v>
      </c>
      <c r="K16" s="136">
        <f t="shared" si="6"/>
        <v>0</v>
      </c>
      <c r="L16" s="136"/>
      <c r="M16" s="136" t="str">
        <f t="shared" si="7"/>
        <v/>
      </c>
      <c r="N16" s="84">
        <f t="shared" si="8"/>
        <v>82804</v>
      </c>
      <c r="O16" s="136">
        <f t="shared" si="17"/>
        <v>6200</v>
      </c>
      <c r="P16" s="136">
        <f t="shared" si="18"/>
        <v>0</v>
      </c>
      <c r="Q16" s="136">
        <f t="shared" si="9"/>
        <v>5000</v>
      </c>
      <c r="R16" s="136">
        <f t="shared" si="10"/>
        <v>0</v>
      </c>
      <c r="S16" s="136">
        <f t="shared" si="11"/>
        <v>658</v>
      </c>
      <c r="T16" s="136">
        <f t="shared" si="19"/>
        <v>0</v>
      </c>
      <c r="U16" s="136">
        <v>0</v>
      </c>
      <c r="V16" s="136">
        <f t="shared" si="20"/>
        <v>3000</v>
      </c>
      <c r="W16" s="136"/>
      <c r="X16" s="136"/>
      <c r="Y16" s="136" t="str">
        <f>IF(AND(Master!$B$14="YES",Master!$B$11="Yes"),L16,"")</f>
        <v/>
      </c>
      <c r="Z16" s="136">
        <f t="shared" si="12"/>
        <v>0</v>
      </c>
      <c r="AA16" s="135">
        <f t="shared" si="13"/>
        <v>14858</v>
      </c>
      <c r="AB16" s="85">
        <f t="shared" si="14"/>
        <v>67946</v>
      </c>
      <c r="AC16" s="204"/>
      <c r="AD16" s="22"/>
    </row>
    <row r="17" spans="1:34" s="9" customFormat="1" ht="18" customHeight="1" x14ac:dyDescent="0.25">
      <c r="A17" s="22"/>
      <c r="B17" s="202">
        <v>12</v>
      </c>
      <c r="C17" s="203">
        <v>45627</v>
      </c>
      <c r="D17" s="133">
        <f t="shared" si="22"/>
        <v>50800</v>
      </c>
      <c r="E17" s="136">
        <f t="shared" si="15"/>
        <v>0</v>
      </c>
      <c r="F17" s="136">
        <f>IF(F$8=0,0,F16)</f>
        <v>0</v>
      </c>
      <c r="G17" s="136">
        <f t="shared" si="23"/>
        <v>0</v>
      </c>
      <c r="H17" s="136">
        <f t="shared" si="24"/>
        <v>26924</v>
      </c>
      <c r="I17" s="136">
        <f>IF(Master!$D$10="NA",0,IF(Master!$D$10=9%,ROUND(0.1*D17,0),ROUND(0.2*D17,0)))</f>
        <v>5080</v>
      </c>
      <c r="J17" s="136">
        <f t="shared" si="5"/>
        <v>0</v>
      </c>
      <c r="K17" s="136">
        <f t="shared" si="6"/>
        <v>0</v>
      </c>
      <c r="L17" s="136"/>
      <c r="M17" s="136" t="str">
        <f t="shared" si="7"/>
        <v/>
      </c>
      <c r="N17" s="84">
        <f t="shared" si="8"/>
        <v>82804</v>
      </c>
      <c r="O17" s="136">
        <f t="shared" si="17"/>
        <v>6200</v>
      </c>
      <c r="P17" s="136">
        <f t="shared" si="18"/>
        <v>0</v>
      </c>
      <c r="Q17" s="136">
        <f t="shared" si="9"/>
        <v>5000</v>
      </c>
      <c r="R17" s="136">
        <f t="shared" si="10"/>
        <v>0</v>
      </c>
      <c r="S17" s="136">
        <f t="shared" si="11"/>
        <v>658</v>
      </c>
      <c r="T17" s="136">
        <f t="shared" si="19"/>
        <v>0</v>
      </c>
      <c r="U17" s="136">
        <v>0</v>
      </c>
      <c r="V17" s="136">
        <f t="shared" si="20"/>
        <v>3000</v>
      </c>
      <c r="W17" s="136">
        <f>IF(Master!D14="NO",0,IF(Master!D6="State Service",500,250))</f>
        <v>250</v>
      </c>
      <c r="X17" s="157"/>
      <c r="Y17" s="136" t="str">
        <f>IF(AND(Master!$B$14="YES",Master!$B$11="Yes"),L17,"")</f>
        <v/>
      </c>
      <c r="Z17" s="136">
        <f t="shared" si="12"/>
        <v>0</v>
      </c>
      <c r="AA17" s="135">
        <f t="shared" si="13"/>
        <v>15108</v>
      </c>
      <c r="AB17" s="85">
        <f t="shared" si="14"/>
        <v>67696</v>
      </c>
      <c r="AC17" s="204"/>
      <c r="AD17" s="22"/>
    </row>
    <row r="18" spans="1:34" s="9" customFormat="1" ht="18" customHeight="1" x14ac:dyDescent="0.25">
      <c r="A18" s="22"/>
      <c r="B18" s="202">
        <v>1</v>
      </c>
      <c r="C18" s="203">
        <v>45658</v>
      </c>
      <c r="D18" s="133">
        <f t="shared" si="22"/>
        <v>50800</v>
      </c>
      <c r="E18" s="136">
        <f t="shared" si="15"/>
        <v>0</v>
      </c>
      <c r="F18" s="136">
        <f>IF(F$8=0,0,F17)</f>
        <v>0</v>
      </c>
      <c r="G18" s="136">
        <f t="shared" si="23"/>
        <v>0</v>
      </c>
      <c r="H18" s="136">
        <f t="shared" si="24"/>
        <v>26924</v>
      </c>
      <c r="I18" s="136">
        <f>IF(Master!$D$10="NA",0,IF(Master!$D$10=9%,ROUND(0.1*D18,0),ROUND(0.2*D18,0)))</f>
        <v>5080</v>
      </c>
      <c r="J18" s="136">
        <f t="shared" si="5"/>
        <v>0</v>
      </c>
      <c r="K18" s="136">
        <f t="shared" si="6"/>
        <v>0</v>
      </c>
      <c r="L18" s="136"/>
      <c r="M18" s="136" t="str">
        <f t="shared" si="7"/>
        <v/>
      </c>
      <c r="N18" s="84">
        <f t="shared" si="8"/>
        <v>82804</v>
      </c>
      <c r="O18" s="136">
        <f t="shared" si="17"/>
        <v>6200</v>
      </c>
      <c r="P18" s="136">
        <f t="shared" si="18"/>
        <v>0</v>
      </c>
      <c r="Q18" s="136">
        <f t="shared" si="9"/>
        <v>5000</v>
      </c>
      <c r="R18" s="136">
        <f t="shared" si="10"/>
        <v>0</v>
      </c>
      <c r="S18" s="136">
        <f t="shared" si="11"/>
        <v>658</v>
      </c>
      <c r="T18" s="136">
        <f t="shared" si="19"/>
        <v>0</v>
      </c>
      <c r="U18" s="136"/>
      <c r="V18" s="136">
        <f t="shared" si="20"/>
        <v>3000</v>
      </c>
      <c r="W18" s="136"/>
      <c r="X18" s="136"/>
      <c r="Y18" s="136" t="str">
        <f>IF(AND(Master!$B$14="YES",Master!$B$11="Yes"),L18,"")</f>
        <v/>
      </c>
      <c r="Z18" s="136">
        <f t="shared" si="12"/>
        <v>0</v>
      </c>
      <c r="AA18" s="135">
        <f t="shared" si="13"/>
        <v>14858</v>
      </c>
      <c r="AB18" s="85">
        <f t="shared" si="14"/>
        <v>67946</v>
      </c>
      <c r="AC18" s="204"/>
      <c r="AD18" s="22"/>
    </row>
    <row r="19" spans="1:34" s="9" customFormat="1" ht="18" customHeight="1" x14ac:dyDescent="0.25">
      <c r="A19" s="22"/>
      <c r="B19" s="202">
        <v>2</v>
      </c>
      <c r="C19" s="203">
        <v>45689</v>
      </c>
      <c r="D19" s="133">
        <f t="shared" si="22"/>
        <v>50800</v>
      </c>
      <c r="E19" s="136">
        <f t="shared" si="15"/>
        <v>0</v>
      </c>
      <c r="F19" s="136">
        <f>IF(F$8=0,0,F18)</f>
        <v>0</v>
      </c>
      <c r="G19" s="136">
        <f t="shared" si="23"/>
        <v>0</v>
      </c>
      <c r="H19" s="136">
        <f t="shared" si="24"/>
        <v>26924</v>
      </c>
      <c r="I19" s="136">
        <f>IF(Master!$D$10="NA",0,IF(Master!$D$10=9%,ROUND(0.1*D19,0),ROUND(0.2*D19,0)))</f>
        <v>5080</v>
      </c>
      <c r="J19" s="136">
        <f t="shared" si="5"/>
        <v>0</v>
      </c>
      <c r="K19" s="136">
        <f t="shared" si="6"/>
        <v>0</v>
      </c>
      <c r="L19" s="136"/>
      <c r="M19" s="136" t="str">
        <f t="shared" si="7"/>
        <v/>
      </c>
      <c r="N19" s="84">
        <f t="shared" si="8"/>
        <v>82804</v>
      </c>
      <c r="O19" s="136">
        <f t="shared" si="17"/>
        <v>6200</v>
      </c>
      <c r="P19" s="136">
        <f t="shared" si="18"/>
        <v>0</v>
      </c>
      <c r="Q19" s="136">
        <f t="shared" si="9"/>
        <v>5000</v>
      </c>
      <c r="R19" s="136">
        <f t="shared" si="10"/>
        <v>0</v>
      </c>
      <c r="S19" s="136">
        <f t="shared" si="11"/>
        <v>658</v>
      </c>
      <c r="T19" s="136">
        <f t="shared" si="19"/>
        <v>0</v>
      </c>
      <c r="U19" s="136">
        <v>0</v>
      </c>
      <c r="V19" s="136">
        <f t="shared" si="20"/>
        <v>3000</v>
      </c>
      <c r="W19" s="136"/>
      <c r="X19" s="136"/>
      <c r="Y19" s="136" t="str">
        <f>IF(AND(Master!$B$14="YES",Master!$B$11="Yes"),L19,"")</f>
        <v/>
      </c>
      <c r="Z19" s="136">
        <f t="shared" si="12"/>
        <v>0</v>
      </c>
      <c r="AA19" s="135">
        <f t="shared" si="13"/>
        <v>14858</v>
      </c>
      <c r="AB19" s="85">
        <f t="shared" si="14"/>
        <v>67946</v>
      </c>
      <c r="AC19" s="204"/>
      <c r="AD19" s="22"/>
    </row>
    <row r="20" spans="1:34" s="9" customFormat="1" ht="30" customHeight="1" x14ac:dyDescent="0.25">
      <c r="A20" s="22"/>
      <c r="B20" s="202"/>
      <c r="C20" s="213" t="s">
        <v>155</v>
      </c>
      <c r="D20" s="133"/>
      <c r="E20" s="136"/>
      <c r="F20" s="136"/>
      <c r="G20" s="136"/>
      <c r="H20" s="136"/>
      <c r="I20" s="136"/>
      <c r="J20" s="136"/>
      <c r="K20" s="136"/>
      <c r="L20" s="136"/>
      <c r="M20" s="136"/>
      <c r="N20" s="84">
        <f t="shared" si="8"/>
        <v>0</v>
      </c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 t="str">
        <f>IF(AND(Master!$B$14="YES",Master!$B$11="Yes"),L20,"")</f>
        <v/>
      </c>
      <c r="Z20" s="136"/>
      <c r="AA20" s="135">
        <f t="shared" si="13"/>
        <v>0</v>
      </c>
      <c r="AB20" s="85">
        <f t="shared" si="14"/>
        <v>0</v>
      </c>
      <c r="AC20" s="204"/>
      <c r="AD20" s="22"/>
    </row>
    <row r="21" spans="1:34" s="9" customFormat="1" ht="30" customHeight="1" x14ac:dyDescent="0.25">
      <c r="A21" s="22"/>
      <c r="B21" s="202"/>
      <c r="C21" s="206" t="s">
        <v>347</v>
      </c>
      <c r="D21" s="133">
        <f>IF(Master!B12="NO",0,IF(Master!D12="NA",0,IF(Master!D12=3,GA55A!D19/2,VLOOKUP(Master!D12,GA55A!B8:D19,3,FALSE)/2)))</f>
        <v>0</v>
      </c>
      <c r="E21" s="136"/>
      <c r="F21" s="136"/>
      <c r="G21" s="136"/>
      <c r="H21" s="136">
        <f>IF(AND(Master!D12&gt;3,Master!D12&lt;10),ROUND(GA55A!D21*50%,0),IF(AND(Master!D12&gt;9,Master!D12&lt;13),ROUND(GA55A!D21*53%,0),ROUND(GA55A!D21*53%,0)))</f>
        <v>0</v>
      </c>
      <c r="I21" s="136"/>
      <c r="J21" s="136"/>
      <c r="K21" s="136"/>
      <c r="L21" s="136"/>
      <c r="M21" s="136"/>
      <c r="N21" s="84">
        <f t="shared" si="8"/>
        <v>0</v>
      </c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 t="str">
        <f>IF(AND(Master!$B$14="YES",Master!$B$11="Yes"),L21,"")</f>
        <v/>
      </c>
      <c r="Z21" s="136"/>
      <c r="AA21" s="135">
        <f t="shared" si="13"/>
        <v>0</v>
      </c>
      <c r="AB21" s="85">
        <f t="shared" si="14"/>
        <v>0</v>
      </c>
      <c r="AC21" s="204"/>
      <c r="AD21" s="22"/>
      <c r="AF21" s="186">
        <f>ROUND(D12*3%,0)</f>
        <v>1524</v>
      </c>
      <c r="AG21" s="186">
        <f>ROUND(AF21*10%,0)</f>
        <v>152</v>
      </c>
      <c r="AH21" s="186">
        <f>AF21-AG21</f>
        <v>1372</v>
      </c>
    </row>
    <row r="22" spans="1:34" s="9" customFormat="1" ht="30" customHeight="1" x14ac:dyDescent="0.25">
      <c r="A22" s="22"/>
      <c r="B22" s="202"/>
      <c r="C22" s="206" t="s">
        <v>340</v>
      </c>
      <c r="D22" s="133"/>
      <c r="E22" s="136"/>
      <c r="F22" s="136"/>
      <c r="G22" s="136"/>
      <c r="H22" s="136"/>
      <c r="I22" s="136"/>
      <c r="J22" s="136"/>
      <c r="K22" s="136"/>
      <c r="L22" s="136">
        <f>IF(Master!D11="YES",6774,0)</f>
        <v>6774</v>
      </c>
      <c r="M22" s="136"/>
      <c r="N22" s="84">
        <f t="shared" si="8"/>
        <v>6774</v>
      </c>
      <c r="O22" s="136">
        <f>ROUND(L22*25/100,0)</f>
        <v>1694</v>
      </c>
      <c r="P22" s="136"/>
      <c r="Q22" s="136"/>
      <c r="R22" s="136"/>
      <c r="S22" s="136"/>
      <c r="T22" s="136"/>
      <c r="U22" s="136"/>
      <c r="V22" s="136"/>
      <c r="W22" s="136"/>
      <c r="X22" s="136"/>
      <c r="Y22" s="136" t="str">
        <f>IF(AND(Master!$B$14="YES",Master!$B$11="Yes"),L22,"")</f>
        <v/>
      </c>
      <c r="Z22" s="136"/>
      <c r="AA22" s="135">
        <f t="shared" si="13"/>
        <v>1694</v>
      </c>
      <c r="AB22" s="85">
        <f t="shared" si="14"/>
        <v>5080</v>
      </c>
      <c r="AC22" s="204"/>
      <c r="AD22" s="22"/>
      <c r="AF22" s="186">
        <f>ROUND(D13*3%,0)</f>
        <v>1524</v>
      </c>
      <c r="AG22" s="186">
        <f t="shared" ref="AG22:AG23" si="25">ROUND(AF22*10%,0)</f>
        <v>152</v>
      </c>
      <c r="AH22" s="186">
        <f t="shared" ref="AH22:AH23" si="26">AF22-AG22</f>
        <v>1372</v>
      </c>
    </row>
    <row r="23" spans="1:34" s="9" customFormat="1" ht="30" customHeight="1" x14ac:dyDescent="0.25">
      <c r="A23" s="22"/>
      <c r="B23" s="202"/>
      <c r="C23" s="205" t="s">
        <v>341</v>
      </c>
      <c r="D23" s="154"/>
      <c r="E23" s="136"/>
      <c r="F23" s="136"/>
      <c r="G23" s="136"/>
      <c r="H23" s="190">
        <f>ROUND(D8*4/100,0)*2</f>
        <v>3944</v>
      </c>
      <c r="I23" s="191"/>
      <c r="J23" s="136"/>
      <c r="K23" s="136"/>
      <c r="L23" s="136" t="str">
        <f>IF(AND(Master!$B$14="YES",Master!$B$11="Yes"),O23,"")</f>
        <v/>
      </c>
      <c r="M23" s="136"/>
      <c r="N23" s="84">
        <f t="shared" si="8"/>
        <v>3944</v>
      </c>
      <c r="O23" s="190">
        <f>H23</f>
        <v>3944</v>
      </c>
      <c r="P23" s="136"/>
      <c r="Q23" s="136"/>
      <c r="R23" s="136"/>
      <c r="S23" s="136"/>
      <c r="T23" s="136"/>
      <c r="U23" s="136"/>
      <c r="V23" s="136"/>
      <c r="W23" s="136"/>
      <c r="X23" s="136"/>
      <c r="Y23" s="136" t="str">
        <f>IF(AND(Master!$B$14="YES",Master!$B$11="Yes"),L23,"")</f>
        <v/>
      </c>
      <c r="Z23" s="136"/>
      <c r="AA23" s="135">
        <f t="shared" si="13"/>
        <v>3944</v>
      </c>
      <c r="AB23" s="85">
        <f t="shared" si="14"/>
        <v>0</v>
      </c>
      <c r="AC23" s="204"/>
      <c r="AD23" s="22"/>
      <c r="AF23" s="186">
        <f>ROUND(D14*3%,0)</f>
        <v>1524</v>
      </c>
      <c r="AG23" s="186">
        <f t="shared" si="25"/>
        <v>152</v>
      </c>
      <c r="AH23" s="186">
        <f t="shared" si="26"/>
        <v>1372</v>
      </c>
    </row>
    <row r="24" spans="1:34" s="9" customFormat="1" ht="30" customHeight="1" x14ac:dyDescent="0.25">
      <c r="A24" s="22"/>
      <c r="B24" s="202"/>
      <c r="C24" s="205" t="s">
        <v>350</v>
      </c>
      <c r="D24" s="133"/>
      <c r="E24" s="136"/>
      <c r="F24" s="136"/>
      <c r="G24" s="136"/>
      <c r="H24" s="190">
        <f>ROUND(D12*3/100,0)*4</f>
        <v>6096</v>
      </c>
      <c r="I24" s="136"/>
      <c r="J24" s="136"/>
      <c r="K24" s="136"/>
      <c r="L24" s="136"/>
      <c r="M24" s="136"/>
      <c r="N24" s="84">
        <f t="shared" si="8"/>
        <v>6096</v>
      </c>
      <c r="O24" s="136">
        <f>H24</f>
        <v>6096</v>
      </c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5">
        <f t="shared" si="13"/>
        <v>6096</v>
      </c>
      <c r="AB24" s="85">
        <f t="shared" si="14"/>
        <v>0</v>
      </c>
      <c r="AC24" s="204"/>
      <c r="AD24" s="22"/>
      <c r="AF24" s="156"/>
      <c r="AG24" s="156"/>
      <c r="AH24" s="156"/>
    </row>
    <row r="25" spans="1:34" s="9" customFormat="1" ht="30" customHeight="1" x14ac:dyDescent="0.25">
      <c r="A25" s="22"/>
      <c r="B25" s="202"/>
      <c r="C25" s="211" t="s">
        <v>155</v>
      </c>
      <c r="D25" s="133"/>
      <c r="E25" s="136"/>
      <c r="F25" s="136"/>
      <c r="G25" s="136"/>
      <c r="H25" s="136"/>
      <c r="I25" s="136"/>
      <c r="J25" s="136"/>
      <c r="K25" s="136"/>
      <c r="L25" s="136"/>
      <c r="M25" s="136"/>
      <c r="N25" s="84">
        <f t="shared" si="8"/>
        <v>0</v>
      </c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 t="str">
        <f>IF(AND(Master!$B$14="YES",Master!$B$11="Yes"),L25,"")</f>
        <v/>
      </c>
      <c r="Z25" s="136"/>
      <c r="AA25" s="135">
        <f t="shared" si="13"/>
        <v>0</v>
      </c>
      <c r="AB25" s="85">
        <f t="shared" si="14"/>
        <v>0</v>
      </c>
      <c r="AC25" s="204"/>
      <c r="AD25" s="22"/>
      <c r="AF25" s="186">
        <f>SUM(AF21:AF24)</f>
        <v>4572</v>
      </c>
      <c r="AG25" s="186">
        <f>SUM(AG21:AG24)</f>
        <v>456</v>
      </c>
      <c r="AH25" s="186">
        <f>SUM(AH21:AH24)</f>
        <v>4116</v>
      </c>
    </row>
    <row r="26" spans="1:34" s="9" customFormat="1" ht="30" customHeight="1" x14ac:dyDescent="0.25">
      <c r="A26" s="22"/>
      <c r="B26" s="202"/>
      <c r="C26" s="211" t="s">
        <v>185</v>
      </c>
      <c r="D26" s="133"/>
      <c r="E26" s="136"/>
      <c r="F26" s="136"/>
      <c r="G26" s="136"/>
      <c r="H26" s="136"/>
      <c r="I26" s="136"/>
      <c r="J26" s="136"/>
      <c r="K26" s="136"/>
      <c r="L26" s="136"/>
      <c r="M26" s="136"/>
      <c r="N26" s="84">
        <f t="shared" si="8"/>
        <v>0</v>
      </c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 t="str">
        <f>IF(AND(Master!$B$14="YES",Master!$B$11="Yes"),L26,"")</f>
        <v/>
      </c>
      <c r="Z26" s="136"/>
      <c r="AA26" s="135">
        <f t="shared" si="13"/>
        <v>0</v>
      </c>
      <c r="AB26" s="85">
        <f t="shared" si="14"/>
        <v>0</v>
      </c>
      <c r="AC26" s="204"/>
      <c r="AD26" s="22"/>
      <c r="AF26" s="186" t="b">
        <f>IF(Master!B12="YES",IF(AND(Master!D12&gt;6,Master!D12&lt;10),ROUND(D21*3%,0),0))</f>
        <v>0</v>
      </c>
    </row>
    <row r="27" spans="1:34" s="9" customFormat="1" ht="30" customHeight="1" x14ac:dyDescent="0.25">
      <c r="A27" s="22"/>
      <c r="B27" s="202"/>
      <c r="C27" s="211" t="s">
        <v>186</v>
      </c>
      <c r="D27" s="133"/>
      <c r="E27" s="136"/>
      <c r="F27" s="136"/>
      <c r="G27" s="136"/>
      <c r="H27" s="136"/>
      <c r="I27" s="136"/>
      <c r="J27" s="136"/>
      <c r="K27" s="136"/>
      <c r="L27" s="136"/>
      <c r="M27" s="136"/>
      <c r="N27" s="84">
        <f t="shared" si="8"/>
        <v>0</v>
      </c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 t="str">
        <f>IF(AND(Master!$B$14="YES",Master!$B$11="Yes"),L27,"")</f>
        <v/>
      </c>
      <c r="Z27" s="136"/>
      <c r="AA27" s="135">
        <f t="shared" si="13"/>
        <v>0</v>
      </c>
      <c r="AB27" s="85">
        <f t="shared" si="14"/>
        <v>0</v>
      </c>
      <c r="AC27" s="204"/>
      <c r="AD27" s="22"/>
    </row>
    <row r="28" spans="1:34" s="10" customFormat="1" ht="81" customHeight="1" thickBot="1" x14ac:dyDescent="0.3">
      <c r="A28" s="23"/>
      <c r="B28" s="207"/>
      <c r="C28" s="208" t="s">
        <v>52</v>
      </c>
      <c r="D28" s="134">
        <f t="shared" ref="D28:Q28" si="27">SUM(D8:D27)</f>
        <v>603600</v>
      </c>
      <c r="E28" s="209">
        <f t="shared" si="27"/>
        <v>0</v>
      </c>
      <c r="F28" s="209">
        <f t="shared" si="27"/>
        <v>0</v>
      </c>
      <c r="G28" s="209">
        <f t="shared" si="27"/>
        <v>0</v>
      </c>
      <c r="H28" s="209">
        <f t="shared" si="27"/>
        <v>317936</v>
      </c>
      <c r="I28" s="209">
        <f t="shared" si="27"/>
        <v>56356</v>
      </c>
      <c r="J28" s="209">
        <f t="shared" si="27"/>
        <v>0</v>
      </c>
      <c r="K28" s="209">
        <f t="shared" si="27"/>
        <v>0</v>
      </c>
      <c r="L28" s="209">
        <f t="shared" si="27"/>
        <v>6774</v>
      </c>
      <c r="M28" s="209">
        <f t="shared" si="27"/>
        <v>0</v>
      </c>
      <c r="N28" s="83">
        <f>SUM(N8:N27)</f>
        <v>984666</v>
      </c>
      <c r="O28" s="209">
        <f t="shared" si="27"/>
        <v>86134</v>
      </c>
      <c r="P28" s="209">
        <f t="shared" si="27"/>
        <v>0</v>
      </c>
      <c r="Q28" s="209">
        <f t="shared" si="27"/>
        <v>60000</v>
      </c>
      <c r="R28" s="209">
        <f>SUM(R8:R27)</f>
        <v>0</v>
      </c>
      <c r="S28" s="209">
        <f t="shared" ref="S28:Z28" si="28">SUM(S8:S27)</f>
        <v>7896</v>
      </c>
      <c r="T28" s="209">
        <f t="shared" si="28"/>
        <v>0</v>
      </c>
      <c r="U28" s="209">
        <f t="shared" si="28"/>
        <v>2100</v>
      </c>
      <c r="V28" s="209">
        <f t="shared" si="28"/>
        <v>36000</v>
      </c>
      <c r="W28" s="209">
        <f t="shared" si="28"/>
        <v>250</v>
      </c>
      <c r="X28" s="209">
        <f t="shared" si="28"/>
        <v>0</v>
      </c>
      <c r="Y28" s="209">
        <f t="shared" si="28"/>
        <v>0</v>
      </c>
      <c r="Z28" s="209">
        <f t="shared" si="28"/>
        <v>0</v>
      </c>
      <c r="AA28" s="134">
        <f t="shared" ref="AA28:AB28" si="29">SUM(AA8:AA27)</f>
        <v>192380</v>
      </c>
      <c r="AB28" s="83">
        <f t="shared" si="29"/>
        <v>792286</v>
      </c>
      <c r="AC28" s="210"/>
      <c r="AD28" s="23"/>
    </row>
    <row r="29" spans="1:34" s="4" customFormat="1" x14ac:dyDescent="0.25">
      <c r="A29" s="24"/>
      <c r="AD29" s="24"/>
    </row>
    <row r="30" spans="1:34" s="4" customFormat="1" x14ac:dyDescent="0.25">
      <c r="A30" s="24"/>
      <c r="AD30" s="24"/>
    </row>
    <row r="31" spans="1:34" s="4" customFormat="1" x14ac:dyDescent="0.25">
      <c r="A31" s="24"/>
      <c r="AD31" s="24"/>
    </row>
    <row r="32" spans="1:34" x14ac:dyDescent="0.25"/>
    <row r="33" spans="1:30" s="82" customFormat="1" ht="20.399999999999999" x14ac:dyDescent="0.25">
      <c r="A33" s="81"/>
      <c r="E33" s="152" t="s">
        <v>53</v>
      </c>
      <c r="AB33" s="152" t="s">
        <v>54</v>
      </c>
      <c r="AD33" s="81"/>
    </row>
    <row r="34" spans="1:30" ht="16.8" x14ac:dyDescent="0.25">
      <c r="D34" s="82"/>
      <c r="E34" s="187" t="str">
        <f>CONCATENATE("(",Master!B5,")")</f>
        <v>(XXXXXXX)</v>
      </c>
      <c r="F34" s="159"/>
      <c r="G34" s="159"/>
      <c r="H34" s="159"/>
      <c r="I34" s="159"/>
      <c r="J34" s="159"/>
      <c r="K34" s="159"/>
      <c r="L34" s="159"/>
      <c r="M34" s="159"/>
      <c r="N34" s="287" t="s">
        <v>353</v>
      </c>
      <c r="O34" s="288"/>
      <c r="P34" s="288"/>
      <c r="Q34" s="159"/>
      <c r="R34" s="159"/>
      <c r="S34" s="159"/>
      <c r="T34" s="159"/>
      <c r="U34" s="160"/>
      <c r="V34" s="160"/>
      <c r="W34" s="160"/>
      <c r="X34" s="159"/>
      <c r="Y34" s="159"/>
      <c r="Z34" s="159"/>
      <c r="AA34" s="159"/>
      <c r="AB34" s="187" t="str">
        <f>IF(Master!D4="","",CONCATENATE("(",Master!D4,")"))</f>
        <v>(XXXXXX XXXXX)</v>
      </c>
      <c r="AC34" s="159"/>
    </row>
    <row r="35" spans="1:30" ht="21.75" hidden="1" customHeight="1" x14ac:dyDescent="0.25"/>
  </sheetData>
  <sheetProtection algorithmName="SHA-512" hashValue="qDdAHThjwSoFhMWjx/os4w0iBaAM3gD+7wlfC0Z2kRxX+WFqVFEc8mqLMmhWIlwiawrqUQOVoVFPUZrHOlOWzg==" saltValue="7f1op/g+gb1iLk5/2CMQRA==" spinCount="100000" sheet="1" objects="1" scenarios="1"/>
  <customSheetViews>
    <customSheetView guid="{01E6FF9C-BB30-4C32-9D09-6DB93F11503E}" scale="89" hiddenRows="1" hiddenColumns="1" topLeftCell="C1">
      <selection activeCell="AC5" sqref="AC5:AC21"/>
      <pageMargins left="0.23622047244094491" right="0.19685039370078741" top="0.59055118110236227" bottom="0.59055118110236227" header="0.51181102362204722" footer="0.51181102362204722"/>
      <pageSetup paperSize="9" scale="86" orientation="landscape" r:id="rId1"/>
      <headerFooter alignWithMargins="0"/>
    </customSheetView>
    <customSheetView guid="{483AFC7C-A53B-4837-A853-31CBC6C9ED1B}" scale="89" hiddenRows="1" hiddenColumns="1">
      <selection activeCell="T7" sqref="T6:T7"/>
      <pageMargins left="0.23622047244094491" right="0.19685039370078741" top="0.59055118110236227" bottom="0.59055118110236227" header="0.51181102362204722" footer="0.51181102362204722"/>
      <pageSetup paperSize="9" scale="86" orientation="landscape" r:id="rId2"/>
      <headerFooter alignWithMargins="0"/>
    </customSheetView>
  </customSheetViews>
  <mergeCells count="16">
    <mergeCell ref="N34:P34"/>
    <mergeCell ref="Z6:AA6"/>
    <mergeCell ref="AB6:AC6"/>
    <mergeCell ref="S5:V5"/>
    <mergeCell ref="C2:AC2"/>
    <mergeCell ref="C3:AC3"/>
    <mergeCell ref="AB5:AC5"/>
    <mergeCell ref="Z5:AA5"/>
    <mergeCell ref="D5:J5"/>
    <mergeCell ref="D6:J6"/>
    <mergeCell ref="K5:L5"/>
    <mergeCell ref="K6:L6"/>
    <mergeCell ref="M5:O5"/>
    <mergeCell ref="M6:N6"/>
    <mergeCell ref="R6:S6"/>
    <mergeCell ref="T6:W6"/>
  </mergeCells>
  <phoneticPr fontId="0" type="noConversion"/>
  <conditionalFormatting sqref="Z22 S8:Y8 S9:X16 S18:X19 S17:W17 D22:X22 D20:Z21 N11:N27 Y9:Z19 J23:Z23 E23:H23 Y8:Y27 D24:Z27 D8:S19">
    <cfRule type="cellIs" dxfId="13" priority="9" stopIfTrue="1" operator="equal">
      <formula>0</formula>
    </cfRule>
  </conditionalFormatting>
  <dataValidations disablePrompts="1" count="2">
    <dataValidation type="list" allowBlank="1" showInputMessage="1" showErrorMessage="1" sqref="AA1 L1" xr:uid="{00000000-0002-0000-0200-000000000000}">
      <formula1>"Yes,No"</formula1>
    </dataValidation>
    <dataValidation type="list" allowBlank="1" showInputMessage="1" showErrorMessage="1" sqref="T1" xr:uid="{00000000-0002-0000-0200-000001000000}">
      <formula1>"4,5,6,7,8,9,10,11,12,1,2,3"</formula1>
    </dataValidation>
  </dataValidations>
  <hyperlinks>
    <hyperlink ref="N34" r:id="rId3" xr:uid="{00000000-0004-0000-0200-000000000000}"/>
  </hyperlinks>
  <printOptions horizontalCentered="1"/>
  <pageMargins left="0.23622047244094491" right="0.19685039370078741" top="0.27559055118110237" bottom="0.15748031496062992" header="0.15748031496062992" footer="0.15748031496062992"/>
  <pageSetup paperSize="9" scale="69" orientation="landscape" blackAndWhite="1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FF00"/>
  </sheetPr>
  <dimension ref="A1:DS578"/>
  <sheetViews>
    <sheetView tabSelected="1" workbookViewId="0">
      <selection activeCell="E3" sqref="E3"/>
    </sheetView>
  </sheetViews>
  <sheetFormatPr defaultColWidth="0" defaultRowHeight="15.6" zeroHeight="1" x14ac:dyDescent="0.3"/>
  <cols>
    <col min="1" max="1" width="51.77734375" style="1" customWidth="1"/>
    <col min="2" max="2" width="11.77734375" style="1" bestFit="1" customWidth="1"/>
    <col min="3" max="3" width="2.44140625" style="1" customWidth="1"/>
    <col min="4" max="4" width="71.5546875" style="1" customWidth="1"/>
    <col min="5" max="5" width="11.77734375" style="1" bestFit="1" customWidth="1"/>
    <col min="6" max="6" width="17.5546875" style="93" customWidth="1"/>
    <col min="7" max="7" width="8.5546875" style="1" customWidth="1"/>
    <col min="8" max="8" width="12" style="1" hidden="1" customWidth="1"/>
    <col min="9" max="9" width="8.5546875" style="38" hidden="1" customWidth="1"/>
    <col min="10" max="10" width="12.21875" style="38" hidden="1" customWidth="1"/>
    <col min="11" max="11" width="12.44140625" style="38" hidden="1" customWidth="1"/>
    <col min="12" max="12" width="11.5546875" style="38" hidden="1" customWidth="1"/>
    <col min="13" max="13" width="5.77734375" style="1" hidden="1" customWidth="1"/>
    <col min="14" max="14" width="4.77734375" style="38" hidden="1" customWidth="1"/>
    <col min="15" max="15" width="7.77734375" style="38" hidden="1" customWidth="1"/>
    <col min="16" max="16" width="10" style="38" hidden="1" customWidth="1"/>
    <col min="17" max="17" width="9.21875" style="38" hidden="1" customWidth="1"/>
    <col min="18" max="18" width="11.77734375" style="38" hidden="1" customWidth="1"/>
    <col min="19" max="19" width="7.21875" style="38" hidden="1" customWidth="1"/>
    <col min="20" max="20" width="6.77734375" style="94" hidden="1" customWidth="1"/>
    <col min="21" max="21" width="14.5546875" style="38" hidden="1" customWidth="1"/>
    <col min="22" max="23" width="7.77734375" style="38" hidden="1" customWidth="1"/>
    <col min="24" max="24" width="5.77734375" style="38" hidden="1" customWidth="1"/>
    <col min="25" max="25" width="6" style="38" hidden="1" customWidth="1"/>
    <col min="26" max="26" width="8" style="38" hidden="1" customWidth="1"/>
    <col min="27" max="27" width="7" style="38" hidden="1" customWidth="1"/>
    <col min="28" max="28" width="6.5546875" style="38" hidden="1" customWidth="1"/>
    <col min="29" max="29" width="11.21875" style="38" hidden="1" customWidth="1"/>
    <col min="30" max="30" width="11.21875" style="1" hidden="1" customWidth="1"/>
    <col min="31" max="31" width="5.21875" style="1" hidden="1" customWidth="1"/>
    <col min="32" max="32" width="8.21875" style="1" hidden="1" customWidth="1"/>
    <col min="33" max="34" width="5.21875" style="1" hidden="1" customWidth="1"/>
    <col min="35" max="35" width="8.21875" style="1" hidden="1" customWidth="1"/>
    <col min="36" max="36" width="5.21875" style="1" hidden="1" customWidth="1"/>
    <col min="37" max="38" width="9.5546875" style="1" hidden="1" customWidth="1"/>
    <col min="39" max="39" width="10.5546875" style="1" hidden="1" customWidth="1"/>
    <col min="40" max="40" width="5.21875" style="1" hidden="1" customWidth="1"/>
    <col min="41" max="41" width="7.21875" style="1" hidden="1" customWidth="1"/>
    <col min="42" max="42" width="7.77734375" style="1" hidden="1" customWidth="1"/>
    <col min="43" max="43" width="5.21875" style="1" hidden="1" customWidth="1"/>
    <col min="44" max="44" width="8" style="1" hidden="1" customWidth="1"/>
    <col min="45" max="45" width="11.44140625" style="1" hidden="1" customWidth="1"/>
    <col min="46" max="46" width="14.21875" style="1" hidden="1" customWidth="1"/>
    <col min="47" max="47" width="9" style="1" hidden="1" customWidth="1"/>
    <col min="48" max="48" width="5.77734375" style="1" hidden="1" customWidth="1"/>
    <col min="49" max="49" width="7.5546875" style="1" hidden="1" customWidth="1"/>
    <col min="50" max="50" width="13.21875" style="1" hidden="1" customWidth="1"/>
    <col min="51" max="51" width="7.5546875" style="1" hidden="1" customWidth="1"/>
    <col min="52" max="52" width="13.21875" style="1" hidden="1" customWidth="1"/>
    <col min="53" max="53" width="7.5546875" style="1" hidden="1" customWidth="1"/>
    <col min="54" max="54" width="13.21875" style="1" hidden="1" customWidth="1"/>
    <col min="55" max="55" width="7.5546875" style="1" hidden="1" customWidth="1"/>
    <col min="56" max="56" width="13.21875" style="1" hidden="1" customWidth="1"/>
    <col min="57" max="57" width="7.5546875" style="1" hidden="1" customWidth="1"/>
    <col min="58" max="58" width="13.21875" style="1" hidden="1" customWidth="1"/>
    <col min="59" max="59" width="7.5546875" style="1" hidden="1" customWidth="1"/>
    <col min="60" max="60" width="13.21875" style="1" hidden="1" customWidth="1"/>
    <col min="61" max="61" width="7.5546875" style="1" hidden="1" customWidth="1"/>
    <col min="62" max="62" width="13.21875" style="1" hidden="1" customWidth="1"/>
    <col min="63" max="63" width="7.5546875" style="1" hidden="1" customWidth="1"/>
    <col min="64" max="64" width="13.21875" style="1" hidden="1" customWidth="1"/>
    <col min="65" max="65" width="5.21875" style="1" hidden="1" customWidth="1"/>
    <col min="66" max="66" width="7.21875" style="1" hidden="1" customWidth="1"/>
    <col min="67" max="67" width="6.77734375" style="1" hidden="1" customWidth="1"/>
    <col min="68" max="68" width="5.21875" style="1" hidden="1" customWidth="1"/>
    <col min="69" max="70" width="7.77734375" style="1" hidden="1" customWidth="1"/>
    <col min="71" max="72" width="7.21875" style="1" hidden="1" customWidth="1"/>
    <col min="73" max="73" width="9.77734375" style="1" hidden="1" customWidth="1"/>
    <col min="74" max="74" width="9.21875" style="1" hidden="1" customWidth="1"/>
    <col min="75" max="76" width="7.77734375" style="1" hidden="1" customWidth="1"/>
    <col min="77" max="77" width="9.21875" style="1" hidden="1" customWidth="1"/>
    <col min="78" max="78" width="10" style="1" hidden="1" customWidth="1"/>
    <col min="79" max="79" width="7" style="1" hidden="1" customWidth="1"/>
    <col min="80" max="80" width="7.5546875" style="1" hidden="1" customWidth="1"/>
    <col min="81" max="81" width="9.21875" style="1" hidden="1" customWidth="1"/>
    <col min="82" max="82" width="9" style="1" hidden="1" customWidth="1"/>
    <col min="83" max="83" width="7.77734375" style="1" hidden="1" customWidth="1"/>
    <col min="84" max="84" width="5.21875" style="1" hidden="1" customWidth="1"/>
    <col min="85" max="85" width="7.21875" style="1" hidden="1" customWidth="1"/>
    <col min="86" max="86" width="6.5546875" style="1" hidden="1" customWidth="1"/>
    <col min="87" max="87" width="6.21875" style="1" hidden="1" customWidth="1"/>
    <col min="88" max="88" width="6.44140625" style="1" hidden="1" customWidth="1"/>
    <col min="89" max="89" width="5.21875" style="1" hidden="1" customWidth="1"/>
    <col min="90" max="90" width="6.21875" style="1" hidden="1" customWidth="1"/>
    <col min="91" max="96" width="5.21875" style="1" hidden="1" customWidth="1"/>
    <col min="97" max="97" width="7.5546875" style="1" hidden="1" customWidth="1"/>
    <col min="98" max="98" width="7.21875" style="1" hidden="1" customWidth="1"/>
    <col min="99" max="99" width="12.77734375" style="1" hidden="1" customWidth="1"/>
    <col min="100" max="100" width="7.21875" style="1" hidden="1" customWidth="1"/>
    <col min="101" max="101" width="12.77734375" style="1" hidden="1" customWidth="1"/>
    <col min="102" max="102" width="9.77734375" style="1" hidden="1" customWidth="1"/>
    <col min="103" max="103" width="10" style="1" hidden="1" customWidth="1"/>
    <col min="104" max="104" width="13.44140625" style="1" hidden="1" customWidth="1"/>
    <col min="105" max="105" width="10.21875" style="1" hidden="1" customWidth="1"/>
    <col min="106" max="106" width="8.44140625" style="1" hidden="1" customWidth="1"/>
    <col min="107" max="107" width="13.5546875" style="1" hidden="1" customWidth="1"/>
    <col min="108" max="108" width="5.21875" style="1" hidden="1" customWidth="1"/>
    <col min="109" max="109" width="8" style="1" hidden="1" customWidth="1"/>
    <col min="110" max="110" width="11.44140625" style="1" hidden="1" customWidth="1"/>
    <col min="111" max="111" width="7.77734375" style="1" hidden="1" customWidth="1"/>
    <col min="112" max="112" width="7.5546875" style="1" hidden="1" customWidth="1"/>
    <col min="113" max="114" width="5.21875" style="1" hidden="1" customWidth="1"/>
    <col min="115" max="115" width="14.21875" style="1" hidden="1" customWidth="1"/>
    <col min="116" max="116" width="15.5546875" style="1" hidden="1" customWidth="1"/>
    <col min="117" max="117" width="6.77734375" style="1" hidden="1" customWidth="1"/>
    <col min="118" max="16384" width="9.21875" style="1" hidden="1"/>
  </cols>
  <sheetData>
    <row r="1" spans="1:123" ht="30.75" customHeight="1" x14ac:dyDescent="0.3">
      <c r="A1" s="304" t="s">
        <v>91</v>
      </c>
      <c r="B1" s="305"/>
      <c r="C1" s="305"/>
      <c r="D1" s="305"/>
      <c r="E1" s="305"/>
      <c r="F1" s="306"/>
      <c r="G1" s="43"/>
      <c r="I1" s="1"/>
      <c r="J1" s="1"/>
      <c r="K1" s="1"/>
      <c r="L1" s="1"/>
      <c r="M1" s="43"/>
      <c r="N1" s="44"/>
      <c r="O1" s="43"/>
      <c r="P1" s="43"/>
      <c r="Q1" s="43"/>
      <c r="R1" s="43"/>
      <c r="S1" s="43"/>
      <c r="T1" s="98"/>
      <c r="U1" s="96" t="s">
        <v>157</v>
      </c>
      <c r="V1" s="96" t="s">
        <v>158</v>
      </c>
      <c r="W1" s="96" t="s">
        <v>192</v>
      </c>
      <c r="AA1" s="1"/>
      <c r="AB1" s="1"/>
      <c r="AC1" s="1"/>
    </row>
    <row r="2" spans="1:123" ht="27.75" customHeight="1" x14ac:dyDescent="0.3">
      <c r="A2" s="307" t="str">
        <f>GA55A!D5&amp; " ,   " &amp;GA55A!D6&amp;"                         PAN-  "&amp;GA55A!M5</f>
        <v>XXXXXXX ,   TEACHER (L-11)                         PAN-  AAAAAXXXXA</v>
      </c>
      <c r="B2" s="308"/>
      <c r="C2" s="308"/>
      <c r="D2" s="308"/>
      <c r="E2" s="308"/>
      <c r="F2" s="309"/>
      <c r="G2" s="43"/>
      <c r="K2" s="155" t="s">
        <v>285</v>
      </c>
      <c r="M2" s="43"/>
      <c r="N2" s="44"/>
      <c r="O2" s="44"/>
      <c r="P2" s="44"/>
      <c r="Q2" s="44"/>
      <c r="R2" s="44"/>
      <c r="S2" s="44"/>
      <c r="T2" s="97">
        <v>3</v>
      </c>
      <c r="U2" s="168">
        <f>GA55A!D8</f>
        <v>49300</v>
      </c>
      <c r="V2" s="168">
        <f>GA55A!H8</f>
        <v>24650</v>
      </c>
      <c r="W2" s="168">
        <f>GA55A!I8</f>
        <v>4437</v>
      </c>
    </row>
    <row r="3" spans="1:123" ht="15" customHeight="1" x14ac:dyDescent="0.3">
      <c r="A3" s="45" t="s">
        <v>74</v>
      </c>
      <c r="B3" s="69">
        <v>0</v>
      </c>
      <c r="C3" s="35"/>
      <c r="D3" s="34" t="s">
        <v>109</v>
      </c>
      <c r="E3" s="73">
        <v>75000</v>
      </c>
      <c r="F3" s="132" t="s">
        <v>191</v>
      </c>
      <c r="G3" s="43"/>
      <c r="M3" s="43"/>
      <c r="N3" s="44"/>
      <c r="O3" s="44"/>
      <c r="P3" s="44"/>
      <c r="Q3" s="44"/>
      <c r="R3" s="44"/>
      <c r="S3" s="44"/>
      <c r="T3" s="97">
        <v>4</v>
      </c>
      <c r="U3" s="168">
        <f>GA55A!D9</f>
        <v>49300</v>
      </c>
      <c r="V3" s="168">
        <f>GA55A!H9</f>
        <v>24650</v>
      </c>
      <c r="W3" s="168">
        <f>GA55A!I9</f>
        <v>4437</v>
      </c>
      <c r="DS3" s="2" t="s">
        <v>15</v>
      </c>
    </row>
    <row r="4" spans="1:123" ht="16.8" x14ac:dyDescent="0.3">
      <c r="A4" s="46" t="s">
        <v>75</v>
      </c>
      <c r="B4" s="70">
        <v>0</v>
      </c>
      <c r="C4" s="35"/>
      <c r="D4" s="29" t="s">
        <v>108</v>
      </c>
      <c r="E4" s="72">
        <v>0</v>
      </c>
      <c r="F4" s="170">
        <f>'Tax (Old Regime)'!P4</f>
        <v>984666</v>
      </c>
      <c r="G4" s="43"/>
      <c r="K4" s="169">
        <f>SUM('Tax (Old Regime)'!H21:I30)</f>
        <v>148234</v>
      </c>
      <c r="M4" s="43"/>
      <c r="N4" s="44"/>
      <c r="O4" s="44"/>
      <c r="P4" s="44"/>
      <c r="Q4" s="44"/>
      <c r="R4" s="44"/>
      <c r="S4" s="44"/>
      <c r="T4" s="97">
        <v>5</v>
      </c>
      <c r="U4" s="168">
        <f>GA55A!D10</f>
        <v>49300</v>
      </c>
      <c r="V4" s="168">
        <f>GA55A!H10</f>
        <v>24650</v>
      </c>
      <c r="W4" s="168">
        <f>GA55A!I10</f>
        <v>4437</v>
      </c>
      <c r="DS4" s="2"/>
    </row>
    <row r="5" spans="1:123" ht="15" customHeight="1" x14ac:dyDescent="0.35">
      <c r="A5" s="45" t="s">
        <v>76</v>
      </c>
      <c r="B5" s="69">
        <v>0</v>
      </c>
      <c r="C5" s="35"/>
      <c r="D5" s="36" t="s">
        <v>107</v>
      </c>
      <c r="E5" s="73">
        <v>0</v>
      </c>
      <c r="F5" s="90" t="s">
        <v>190</v>
      </c>
      <c r="G5" s="43"/>
      <c r="J5" s="171">
        <f>SUM(E4:E5)</f>
        <v>0</v>
      </c>
      <c r="K5" s="169">
        <f>SUM('Tax (Old Regime)'!N23:O29)</f>
        <v>0</v>
      </c>
      <c r="M5" s="43"/>
      <c r="N5" s="44"/>
      <c r="O5" s="44"/>
      <c r="P5" s="44"/>
      <c r="Q5" s="44"/>
      <c r="R5" s="44"/>
      <c r="S5" s="44"/>
      <c r="T5" s="97">
        <v>6</v>
      </c>
      <c r="U5" s="168">
        <f>GA55A!D11</f>
        <v>49300</v>
      </c>
      <c r="V5" s="168">
        <f>GA55A!H11</f>
        <v>24650</v>
      </c>
      <c r="W5" s="168">
        <f>GA55A!I11</f>
        <v>4437</v>
      </c>
      <c r="DS5" s="2"/>
    </row>
    <row r="6" spans="1:123" ht="17.25" customHeight="1" x14ac:dyDescent="0.3">
      <c r="A6" s="47" t="s">
        <v>77</v>
      </c>
      <c r="B6" s="70">
        <v>0</v>
      </c>
      <c r="C6" s="35"/>
      <c r="D6" s="29" t="s">
        <v>122</v>
      </c>
      <c r="E6" s="72">
        <v>0</v>
      </c>
      <c r="F6" s="91" t="s">
        <v>136</v>
      </c>
      <c r="G6" s="43"/>
      <c r="H6" s="38"/>
      <c r="J6" s="171">
        <f>SUM(E4:E6)</f>
        <v>0</v>
      </c>
      <c r="K6" s="169">
        <f>'Tax (Old Regime)'!P32</f>
        <v>0</v>
      </c>
      <c r="M6" s="43"/>
      <c r="N6" s="44"/>
      <c r="O6" s="44"/>
      <c r="P6" s="44"/>
      <c r="Q6" s="44"/>
      <c r="R6" s="44"/>
      <c r="S6" s="44"/>
      <c r="T6" s="97">
        <v>7</v>
      </c>
      <c r="U6" s="168">
        <f>GA55A!D12</f>
        <v>50800</v>
      </c>
      <c r="V6" s="168">
        <f>GA55A!H12</f>
        <v>25400</v>
      </c>
      <c r="W6" s="168">
        <f>GA55A!I12</f>
        <v>4572</v>
      </c>
      <c r="DS6" s="2"/>
    </row>
    <row r="7" spans="1:123" ht="15" customHeight="1" x14ac:dyDescent="0.35">
      <c r="A7" s="45" t="s">
        <v>78</v>
      </c>
      <c r="B7" s="69">
        <v>0</v>
      </c>
      <c r="C7" s="35"/>
      <c r="D7" s="37" t="s">
        <v>110</v>
      </c>
      <c r="E7" s="73">
        <v>0</v>
      </c>
      <c r="F7" s="170">
        <f>'Tax (Old Regime)'!P61</f>
        <v>72577</v>
      </c>
      <c r="G7" s="89" t="s">
        <v>187</v>
      </c>
      <c r="H7" s="172">
        <f>IF(K7-150001&lt;0,0,IF(K7-150000&lt;50000,K7-150000,50000))</f>
        <v>0</v>
      </c>
      <c r="K7" s="173">
        <f>SUM(K4:K6)</f>
        <v>148234</v>
      </c>
      <c r="M7" s="43"/>
      <c r="N7" s="44"/>
      <c r="O7" s="74"/>
      <c r="P7" s="75" t="s">
        <v>157</v>
      </c>
      <c r="Q7" s="75" t="s">
        <v>158</v>
      </c>
      <c r="R7" s="75" t="s">
        <v>52</v>
      </c>
      <c r="S7" s="44"/>
      <c r="T7" s="97">
        <v>8</v>
      </c>
      <c r="U7" s="168">
        <f>GA55A!D13</f>
        <v>50800</v>
      </c>
      <c r="V7" s="168">
        <f>GA55A!H13</f>
        <v>25400</v>
      </c>
      <c r="W7" s="168">
        <f>GA55A!I13</f>
        <v>4572</v>
      </c>
      <c r="DS7" s="2"/>
    </row>
    <row r="8" spans="1:123" ht="15" customHeight="1" x14ac:dyDescent="0.35">
      <c r="A8" s="48" t="s">
        <v>150</v>
      </c>
      <c r="B8" s="71">
        <v>0</v>
      </c>
      <c r="C8" s="35"/>
      <c r="D8" s="30" t="s">
        <v>111</v>
      </c>
      <c r="E8" s="72">
        <v>0</v>
      </c>
      <c r="F8" s="91" t="s">
        <v>161</v>
      </c>
      <c r="G8" s="89" t="s">
        <v>188</v>
      </c>
      <c r="H8" s="38"/>
      <c r="M8" s="43"/>
      <c r="N8" s="44"/>
      <c r="O8" s="76">
        <v>1</v>
      </c>
      <c r="P8" s="174">
        <f>GA55A!D8</f>
        <v>49300</v>
      </c>
      <c r="Q8" s="174">
        <f>GA55A!H8</f>
        <v>24650</v>
      </c>
      <c r="R8" s="174">
        <f>SUM(P8:Q8)</f>
        <v>73950</v>
      </c>
      <c r="S8" s="44"/>
      <c r="T8" s="97">
        <v>9</v>
      </c>
      <c r="U8" s="168">
        <f>GA55A!D14</f>
        <v>50800</v>
      </c>
      <c r="V8" s="168">
        <f>GA55A!H14</f>
        <v>25400</v>
      </c>
      <c r="W8" s="168">
        <f>GA55A!I14</f>
        <v>4572</v>
      </c>
      <c r="DS8" s="2"/>
    </row>
    <row r="9" spans="1:123" ht="15" customHeight="1" x14ac:dyDescent="0.35">
      <c r="A9" s="45" t="s">
        <v>151</v>
      </c>
      <c r="B9" s="69">
        <v>0</v>
      </c>
      <c r="C9" s="35"/>
      <c r="D9" s="163" t="s">
        <v>330</v>
      </c>
      <c r="E9" s="73">
        <v>0</v>
      </c>
      <c r="F9" s="170">
        <f>'Tax (New Regime)'!P52</f>
        <v>42606</v>
      </c>
      <c r="G9" s="89" t="s">
        <v>189</v>
      </c>
      <c r="H9" s="38"/>
      <c r="I9" s="175">
        <f>IF(J9&gt;K9,K9,J9)</f>
        <v>86134</v>
      </c>
      <c r="J9" s="176">
        <f>IF(Master!B11="No",0,ROUND(10%*GA55A!N28,0))</f>
        <v>98467</v>
      </c>
      <c r="K9" s="176">
        <f>IF(Master!B11="No",0,GA55A!O28)</f>
        <v>86134</v>
      </c>
      <c r="M9" s="43"/>
      <c r="N9" s="44"/>
      <c r="O9" s="76">
        <v>2</v>
      </c>
      <c r="P9" s="174">
        <f>GA55A!D9</f>
        <v>49300</v>
      </c>
      <c r="Q9" s="174">
        <f>GA55A!H9</f>
        <v>24650</v>
      </c>
      <c r="R9" s="174">
        <f t="shared" ref="R9:R19" si="0">SUM(P9:Q9)</f>
        <v>73950</v>
      </c>
      <c r="S9" s="44"/>
      <c r="T9" s="97">
        <v>10</v>
      </c>
      <c r="U9" s="168">
        <f>GA55A!D15</f>
        <v>50800</v>
      </c>
      <c r="V9" s="168">
        <f>GA55A!H15</f>
        <v>25400</v>
      </c>
      <c r="W9" s="168">
        <f>GA55A!I15</f>
        <v>4572</v>
      </c>
      <c r="DS9" s="2"/>
    </row>
    <row r="10" spans="1:123" ht="15" customHeight="1" x14ac:dyDescent="0.35">
      <c r="A10" s="48" t="s">
        <v>79</v>
      </c>
      <c r="B10" s="71">
        <v>0</v>
      </c>
      <c r="C10" s="35"/>
      <c r="D10" s="30" t="s">
        <v>112</v>
      </c>
      <c r="E10" s="72">
        <v>0</v>
      </c>
      <c r="F10" s="92" t="s">
        <v>57</v>
      </c>
      <c r="G10" s="88"/>
      <c r="H10" s="177">
        <f>IF(Master!B11="NO",50000,H7)</f>
        <v>0</v>
      </c>
      <c r="I10" s="68"/>
      <c r="J10" s="175">
        <f>SUM('Tax (Old Regime)'!I21:I30,'Tax (Old Regime)'!O21:O29)</f>
        <v>0</v>
      </c>
      <c r="K10" s="68"/>
      <c r="M10" s="43"/>
      <c r="N10" s="44"/>
      <c r="O10" s="76">
        <v>3</v>
      </c>
      <c r="P10" s="174">
        <f>GA55A!D10</f>
        <v>49300</v>
      </c>
      <c r="Q10" s="174">
        <f>GA55A!H10</f>
        <v>24650</v>
      </c>
      <c r="R10" s="174">
        <f t="shared" si="0"/>
        <v>73950</v>
      </c>
      <c r="S10" s="44"/>
      <c r="T10" s="97">
        <v>11</v>
      </c>
      <c r="U10" s="168">
        <f>GA55A!D16</f>
        <v>50800</v>
      </c>
      <c r="V10" s="168">
        <f>GA55A!H16</f>
        <v>26924</v>
      </c>
      <c r="W10" s="168">
        <f>GA55A!I16</f>
        <v>5080</v>
      </c>
      <c r="DS10" s="2" t="s">
        <v>16</v>
      </c>
    </row>
    <row r="11" spans="1:123" ht="15" customHeight="1" x14ac:dyDescent="0.3">
      <c r="A11" s="45" t="s">
        <v>80</v>
      </c>
      <c r="B11" s="69">
        <v>0</v>
      </c>
      <c r="C11" s="35"/>
      <c r="D11" s="34" t="s">
        <v>117</v>
      </c>
      <c r="E11" s="73">
        <v>0</v>
      </c>
      <c r="F11" s="170">
        <f>GA55A!V28</f>
        <v>36000</v>
      </c>
      <c r="G11" s="43"/>
      <c r="H11" s="67"/>
      <c r="I11" s="175">
        <f>IF(Master!B15="No",25000,50000)</f>
        <v>25000</v>
      </c>
      <c r="J11" s="68"/>
      <c r="K11" s="68"/>
      <c r="M11" s="43"/>
      <c r="N11" s="44"/>
      <c r="O11" s="76">
        <v>4</v>
      </c>
      <c r="P11" s="174">
        <f>GA55A!D11</f>
        <v>49300</v>
      </c>
      <c r="Q11" s="174">
        <f>GA55A!H11</f>
        <v>24650</v>
      </c>
      <c r="R11" s="174">
        <f t="shared" si="0"/>
        <v>73950</v>
      </c>
      <c r="S11" s="44"/>
      <c r="T11" s="97">
        <v>12</v>
      </c>
      <c r="U11" s="168">
        <f>GA55A!D17</f>
        <v>50800</v>
      </c>
      <c r="V11" s="168">
        <f>GA55A!H17</f>
        <v>26924</v>
      </c>
      <c r="W11" s="168">
        <f>GA55A!I17</f>
        <v>5080</v>
      </c>
      <c r="DS11" s="2" t="s">
        <v>18</v>
      </c>
    </row>
    <row r="12" spans="1:123" ht="15" customHeight="1" x14ac:dyDescent="0.3">
      <c r="A12" s="48" t="s">
        <v>81</v>
      </c>
      <c r="B12" s="71">
        <v>0</v>
      </c>
      <c r="C12" s="35"/>
      <c r="D12" s="30" t="s">
        <v>113</v>
      </c>
      <c r="E12" s="72">
        <v>0</v>
      </c>
      <c r="F12" s="317" t="s">
        <v>156</v>
      </c>
      <c r="G12" s="43"/>
      <c r="H12" s="67"/>
      <c r="I12" s="68"/>
      <c r="J12" s="68"/>
      <c r="K12" s="68"/>
      <c r="M12" s="43"/>
      <c r="N12" s="44"/>
      <c r="O12" s="76">
        <v>5</v>
      </c>
      <c r="P12" s="174">
        <f>GA55A!D12</f>
        <v>50800</v>
      </c>
      <c r="Q12" s="174">
        <f>GA55A!H12</f>
        <v>25400</v>
      </c>
      <c r="R12" s="174">
        <f t="shared" si="0"/>
        <v>76200</v>
      </c>
      <c r="S12" s="44"/>
      <c r="T12" s="97">
        <v>1</v>
      </c>
      <c r="U12" s="168">
        <f>GA55A!D18</f>
        <v>50800</v>
      </c>
      <c r="V12" s="168">
        <f>GA55A!H18</f>
        <v>26924</v>
      </c>
      <c r="W12" s="168">
        <f>GA55A!I18</f>
        <v>5080</v>
      </c>
      <c r="DS12" s="2" t="s">
        <v>4</v>
      </c>
    </row>
    <row r="13" spans="1:123" ht="15" customHeight="1" x14ac:dyDescent="0.3">
      <c r="A13" s="45" t="s">
        <v>82</v>
      </c>
      <c r="B13" s="69">
        <v>0</v>
      </c>
      <c r="C13" s="35"/>
      <c r="D13" s="34" t="s">
        <v>114</v>
      </c>
      <c r="E13" s="73">
        <v>0</v>
      </c>
      <c r="F13" s="318"/>
      <c r="G13" s="43"/>
      <c r="H13" s="67"/>
      <c r="I13" s="175">
        <f>IF(Master!B15="No",40000,100000)</f>
        <v>40000</v>
      </c>
      <c r="J13" s="68"/>
      <c r="K13" s="68"/>
      <c r="M13" s="43"/>
      <c r="N13" s="44"/>
      <c r="O13" s="76">
        <v>6</v>
      </c>
      <c r="P13" s="174">
        <f>GA55A!D13</f>
        <v>50800</v>
      </c>
      <c r="Q13" s="174">
        <f>GA55A!H13</f>
        <v>25400</v>
      </c>
      <c r="R13" s="174">
        <f t="shared" si="0"/>
        <v>76200</v>
      </c>
      <c r="S13" s="44"/>
      <c r="T13" s="97">
        <v>2</v>
      </c>
      <c r="U13" s="168">
        <f>GA55A!D19</f>
        <v>50800</v>
      </c>
      <c r="V13" s="168">
        <f>GA55A!H19</f>
        <v>26924</v>
      </c>
      <c r="W13" s="168">
        <f>GA55A!I19</f>
        <v>5080</v>
      </c>
      <c r="DS13" s="2"/>
    </row>
    <row r="14" spans="1:123" ht="15" customHeight="1" x14ac:dyDescent="0.3">
      <c r="A14" s="48" t="s">
        <v>83</v>
      </c>
      <c r="B14" s="71">
        <v>0</v>
      </c>
      <c r="C14" s="35"/>
      <c r="D14" s="30" t="s">
        <v>116</v>
      </c>
      <c r="E14" s="72">
        <v>0</v>
      </c>
      <c r="F14" s="318"/>
      <c r="G14" s="43"/>
      <c r="H14" s="67"/>
      <c r="I14" s="68"/>
      <c r="J14" s="68"/>
      <c r="K14" s="68"/>
      <c r="M14" s="43"/>
      <c r="N14" s="44"/>
      <c r="O14" s="76">
        <v>7</v>
      </c>
      <c r="P14" s="174">
        <f>GA55A!D14</f>
        <v>50800</v>
      </c>
      <c r="Q14" s="174">
        <f>GA55A!H14</f>
        <v>25400</v>
      </c>
      <c r="R14" s="174">
        <f t="shared" si="0"/>
        <v>76200</v>
      </c>
      <c r="S14" s="44"/>
      <c r="T14" s="97"/>
      <c r="U14" s="169">
        <f>SUM(U2:U13)</f>
        <v>603600</v>
      </c>
      <c r="V14" s="169">
        <f t="shared" ref="V14:W14" si="1">SUM(V2:V13)</f>
        <v>307896</v>
      </c>
      <c r="W14" s="169">
        <f t="shared" si="1"/>
        <v>56356</v>
      </c>
      <c r="DS14" s="2" t="s">
        <v>0</v>
      </c>
    </row>
    <row r="15" spans="1:123" ht="15" customHeight="1" x14ac:dyDescent="0.3">
      <c r="A15" s="45" t="s">
        <v>84</v>
      </c>
      <c r="B15" s="69">
        <v>0</v>
      </c>
      <c r="C15" s="35"/>
      <c r="D15" s="34" t="s">
        <v>115</v>
      </c>
      <c r="E15" s="216">
        <v>0</v>
      </c>
      <c r="F15" s="178">
        <f>'Tax (Old Regime)'!P31</f>
        <v>148234</v>
      </c>
      <c r="G15" s="43"/>
      <c r="H15" s="67"/>
      <c r="I15" s="68"/>
      <c r="J15" s="68"/>
      <c r="K15" s="68"/>
      <c r="M15" s="43"/>
      <c r="N15" s="44"/>
      <c r="O15" s="76">
        <v>8</v>
      </c>
      <c r="P15" s="174">
        <f>GA55A!D15</f>
        <v>50800</v>
      </c>
      <c r="Q15" s="174">
        <f>GA55A!H15</f>
        <v>25400</v>
      </c>
      <c r="R15" s="174">
        <f t="shared" si="0"/>
        <v>76200</v>
      </c>
      <c r="S15" s="44"/>
      <c r="DS15" s="2" t="s">
        <v>18</v>
      </c>
    </row>
    <row r="16" spans="1:123" ht="15" customHeight="1" x14ac:dyDescent="0.3">
      <c r="A16" s="48" t="s">
        <v>85</v>
      </c>
      <c r="B16" s="71">
        <v>0</v>
      </c>
      <c r="C16" s="35"/>
      <c r="D16" s="30" t="s">
        <v>118</v>
      </c>
      <c r="E16" s="72">
        <v>0</v>
      </c>
      <c r="F16" s="315" t="s">
        <v>8</v>
      </c>
      <c r="G16" s="43"/>
      <c r="H16" s="67"/>
      <c r="I16" s="68"/>
      <c r="J16" s="68"/>
      <c r="K16" s="68"/>
      <c r="M16" s="43"/>
      <c r="N16" s="44"/>
      <c r="O16" s="76">
        <v>9</v>
      </c>
      <c r="P16" s="174">
        <f>GA55A!D16</f>
        <v>50800</v>
      </c>
      <c r="Q16" s="174">
        <f>GA55A!H16</f>
        <v>26924</v>
      </c>
      <c r="R16" s="174">
        <f t="shared" si="0"/>
        <v>77724</v>
      </c>
      <c r="S16" s="44"/>
      <c r="T16" s="94" t="s">
        <v>187</v>
      </c>
      <c r="U16" s="179">
        <f>U14+V14</f>
        <v>911496</v>
      </c>
      <c r="DS16" s="2" t="s">
        <v>19</v>
      </c>
    </row>
    <row r="17" spans="1:123" ht="15" customHeight="1" x14ac:dyDescent="0.3">
      <c r="A17" s="45" t="s">
        <v>121</v>
      </c>
      <c r="B17" s="69">
        <v>0</v>
      </c>
      <c r="C17" s="35"/>
      <c r="D17" s="34" t="s">
        <v>292</v>
      </c>
      <c r="E17" s="73">
        <v>0</v>
      </c>
      <c r="F17" s="316"/>
      <c r="G17" s="43"/>
      <c r="H17" s="67"/>
      <c r="I17" s="68"/>
      <c r="J17" s="68"/>
      <c r="K17" s="68"/>
      <c r="M17" s="43"/>
      <c r="N17" s="44"/>
      <c r="O17" s="76">
        <v>10</v>
      </c>
      <c r="P17" s="174">
        <f>GA55A!D17</f>
        <v>50800</v>
      </c>
      <c r="Q17" s="174">
        <f>GA55A!H17</f>
        <v>26924</v>
      </c>
      <c r="R17" s="174">
        <f t="shared" si="0"/>
        <v>77724</v>
      </c>
      <c r="S17" s="44"/>
      <c r="DS17" s="2" t="s">
        <v>5</v>
      </c>
    </row>
    <row r="18" spans="1:123" ht="15" customHeight="1" x14ac:dyDescent="0.3">
      <c r="A18" s="48" t="s">
        <v>99</v>
      </c>
      <c r="B18" s="71">
        <v>0</v>
      </c>
      <c r="C18" s="35"/>
      <c r="D18" s="30" t="s">
        <v>119</v>
      </c>
      <c r="E18" s="72">
        <v>0</v>
      </c>
      <c r="F18" s="316"/>
      <c r="G18" s="43"/>
      <c r="H18" s="67"/>
      <c r="I18" s="175">
        <f>R21</f>
        <v>91150</v>
      </c>
      <c r="J18" s="68"/>
      <c r="K18" s="68"/>
      <c r="M18" s="43"/>
      <c r="N18" s="44"/>
      <c r="O18" s="76">
        <v>11</v>
      </c>
      <c r="P18" s="174">
        <f>GA55A!D18</f>
        <v>50800</v>
      </c>
      <c r="Q18" s="174">
        <f>GA55A!H18</f>
        <v>26924</v>
      </c>
      <c r="R18" s="174">
        <f t="shared" si="0"/>
        <v>77724</v>
      </c>
      <c r="S18" s="44"/>
      <c r="T18" s="94">
        <v>0.1</v>
      </c>
      <c r="U18" s="179">
        <f>ROUND(U16*10%,0)</f>
        <v>91150</v>
      </c>
      <c r="DS18" s="2"/>
    </row>
    <row r="19" spans="1:123" ht="15" customHeight="1" x14ac:dyDescent="0.3">
      <c r="A19" s="45" t="s">
        <v>104</v>
      </c>
      <c r="B19" s="69">
        <v>0</v>
      </c>
      <c r="C19" s="35"/>
      <c r="D19" s="34" t="s">
        <v>120</v>
      </c>
      <c r="E19" s="73">
        <v>0</v>
      </c>
      <c r="F19" s="314">
        <f>IF(B3=0,0,I18+B3)</f>
        <v>0</v>
      </c>
      <c r="G19" s="43"/>
      <c r="H19" s="67"/>
      <c r="I19" s="68"/>
      <c r="J19" s="68"/>
      <c r="K19" s="68"/>
      <c r="M19" s="43"/>
      <c r="N19" s="44"/>
      <c r="O19" s="76">
        <v>12</v>
      </c>
      <c r="P19" s="174">
        <f>GA55A!D19</f>
        <v>50800</v>
      </c>
      <c r="Q19" s="174">
        <f>GA55A!H19</f>
        <v>26924</v>
      </c>
      <c r="R19" s="174">
        <f t="shared" si="0"/>
        <v>77724</v>
      </c>
      <c r="S19" s="44"/>
      <c r="T19" s="94">
        <v>0.4</v>
      </c>
      <c r="U19" s="179">
        <f>ROUND(U16*40%,0)</f>
        <v>364598</v>
      </c>
      <c r="DS19" s="2"/>
    </row>
    <row r="20" spans="1:123" ht="15" customHeight="1" x14ac:dyDescent="0.3">
      <c r="A20" s="48" t="s">
        <v>105</v>
      </c>
      <c r="B20" s="71">
        <v>0</v>
      </c>
      <c r="C20" s="35"/>
      <c r="D20" s="30" t="s">
        <v>123</v>
      </c>
      <c r="E20" s="72">
        <v>0</v>
      </c>
      <c r="F20" s="314"/>
      <c r="G20" s="43"/>
      <c r="H20" s="67"/>
      <c r="I20" s="68"/>
      <c r="J20" s="68"/>
      <c r="K20" s="68"/>
      <c r="M20" s="43"/>
      <c r="N20" s="44"/>
      <c r="O20" s="74"/>
      <c r="P20" s="74"/>
      <c r="Q20" s="74"/>
      <c r="R20" s="180">
        <f>SUM(R8:R19)</f>
        <v>911496</v>
      </c>
      <c r="S20" s="44"/>
      <c r="T20" s="95"/>
      <c r="DS20" s="2" t="s">
        <v>20</v>
      </c>
    </row>
    <row r="21" spans="1:123" ht="19.5" customHeight="1" x14ac:dyDescent="0.3">
      <c r="A21" s="312" t="str">
        <f>'Tax (Old Regime)'!B64</f>
        <v>Income Tax Payable (Old Tax Regime)</v>
      </c>
      <c r="B21" s="313"/>
      <c r="C21" s="126"/>
      <c r="D21" s="182">
        <f>'Tax (Old Regime)'!P64</f>
        <v>36577</v>
      </c>
      <c r="E21" s="127"/>
      <c r="F21" s="128"/>
      <c r="G21" s="43"/>
      <c r="H21" s="38"/>
      <c r="I21" s="176">
        <f>GA55A!I28</f>
        <v>56356</v>
      </c>
      <c r="J21" s="68"/>
      <c r="K21" s="68"/>
      <c r="M21" s="43"/>
      <c r="N21" s="44"/>
      <c r="O21" s="44"/>
      <c r="P21" s="44"/>
      <c r="Q21" s="44"/>
      <c r="R21" s="181">
        <f>ROUND(R20*10%,0)</f>
        <v>91150</v>
      </c>
      <c r="S21" s="44"/>
      <c r="DS21" s="2" t="s">
        <v>7</v>
      </c>
    </row>
    <row r="22" spans="1:123" ht="19.5" customHeight="1" x14ac:dyDescent="0.3">
      <c r="A22" s="310" t="str">
        <f>"Total Rebate of (US 80C, 80CCC,80CCD(1)) =  "&amp;'Tax (Old Regime)'!N30</f>
        <v>Total Rebate of (US 80C, 80CCC,80CCD(1)) =  148234</v>
      </c>
      <c r="B22" s="311"/>
      <c r="C22" s="129"/>
      <c r="D22" s="183" t="str">
        <f>"Investable Amount = "&amp;(150000-'Tax (Old Regime)'!P31)</f>
        <v>Investable Amount = 1766</v>
      </c>
      <c r="E22" s="130"/>
      <c r="F22" s="131"/>
      <c r="G22" s="43"/>
      <c r="H22" s="38"/>
      <c r="M22" s="43"/>
      <c r="N22" s="44"/>
      <c r="O22" s="44"/>
      <c r="P22" s="44"/>
      <c r="Q22" s="44"/>
      <c r="R22" s="44"/>
      <c r="S22" s="44"/>
      <c r="DS22" s="2" t="s">
        <v>17</v>
      </c>
    </row>
    <row r="23" spans="1:123" ht="48" hidden="1" customHeight="1" x14ac:dyDescent="0.3">
      <c r="A23" s="302" t="s">
        <v>72</v>
      </c>
      <c r="B23" s="303"/>
      <c r="C23" s="303"/>
      <c r="D23" s="303"/>
      <c r="E23" s="303"/>
      <c r="F23" s="303"/>
      <c r="G23" s="43"/>
      <c r="H23" s="38"/>
      <c r="M23" s="43"/>
      <c r="N23" s="44"/>
      <c r="O23" s="44"/>
      <c r="P23" s="44"/>
      <c r="Q23" s="44"/>
      <c r="R23" s="44"/>
      <c r="S23" s="44"/>
    </row>
    <row r="24" spans="1:123" ht="39.75" customHeight="1" x14ac:dyDescent="0.3">
      <c r="A24" s="299" t="s">
        <v>195</v>
      </c>
      <c r="B24" s="300"/>
      <c r="C24" s="300"/>
      <c r="D24" s="301"/>
      <c r="E24" s="116"/>
      <c r="F24" s="117"/>
      <c r="G24" s="43"/>
      <c r="H24" s="38"/>
      <c r="M24" s="43"/>
      <c r="N24" s="44"/>
      <c r="O24" s="44"/>
      <c r="P24" s="44"/>
      <c r="Q24" s="44"/>
      <c r="R24" s="44"/>
      <c r="S24" s="44"/>
    </row>
    <row r="25" spans="1:123" ht="17.25" customHeight="1" x14ac:dyDescent="0.35">
      <c r="A25" s="319" t="s">
        <v>198</v>
      </c>
      <c r="B25" s="319"/>
      <c r="D25" s="124">
        <f>GA55A!D28</f>
        <v>603600</v>
      </c>
      <c r="E25" s="118"/>
      <c r="F25" s="119"/>
      <c r="G25" s="43"/>
      <c r="H25" s="38"/>
      <c r="M25" s="43"/>
      <c r="N25" s="44"/>
      <c r="O25" s="44"/>
      <c r="P25" s="44"/>
      <c r="Q25" s="44"/>
      <c r="R25" s="44"/>
      <c r="S25" s="44"/>
      <c r="U25" s="184">
        <f>D30</f>
        <v>56356</v>
      </c>
    </row>
    <row r="26" spans="1:123" ht="17.25" customHeight="1" x14ac:dyDescent="0.35">
      <c r="A26" s="319" t="s">
        <v>197</v>
      </c>
      <c r="B26" s="319"/>
      <c r="D26" s="124">
        <f>GA55A!H28</f>
        <v>317936</v>
      </c>
      <c r="E26" s="118"/>
      <c r="F26" s="119"/>
      <c r="G26" s="43"/>
      <c r="H26" s="38"/>
      <c r="M26" s="43"/>
      <c r="N26" s="44"/>
      <c r="O26" s="44"/>
      <c r="P26" s="44"/>
      <c r="Q26" s="44"/>
      <c r="R26" s="44"/>
      <c r="S26" s="44"/>
      <c r="U26" s="184">
        <f>U19</f>
        <v>364598</v>
      </c>
    </row>
    <row r="27" spans="1:123" ht="17.25" customHeight="1" x14ac:dyDescent="0.35">
      <c r="A27" s="319" t="s">
        <v>196</v>
      </c>
      <c r="B27" s="319"/>
      <c r="D27" s="123">
        <v>0</v>
      </c>
      <c r="E27" s="118"/>
      <c r="F27" s="119"/>
      <c r="G27" s="43"/>
      <c r="H27" s="38"/>
      <c r="M27" s="43"/>
      <c r="N27" s="44"/>
      <c r="O27" s="44"/>
      <c r="P27" s="44"/>
      <c r="Q27" s="44"/>
      <c r="R27" s="44"/>
      <c r="S27" s="44"/>
      <c r="U27" s="185">
        <f>IF((D27-U18)&lt;0,0,(D27-U18))</f>
        <v>0</v>
      </c>
    </row>
    <row r="28" spans="1:123" ht="17.25" customHeight="1" x14ac:dyDescent="0.35">
      <c r="A28" s="321"/>
      <c r="B28" s="322"/>
      <c r="D28" s="116"/>
      <c r="E28" s="118"/>
      <c r="F28" s="119"/>
      <c r="G28" s="43"/>
      <c r="H28" s="38"/>
      <c r="U28" s="185">
        <f>MIN(U25:U27)</f>
        <v>0</v>
      </c>
    </row>
    <row r="29" spans="1:123" ht="17.25" customHeight="1" x14ac:dyDescent="0.35">
      <c r="A29" s="320" t="s">
        <v>200</v>
      </c>
      <c r="B29" s="320"/>
      <c r="D29" s="122">
        <f>ROUND((D25+D26)*40/100,0)</f>
        <v>368614</v>
      </c>
      <c r="E29" s="118"/>
      <c r="F29" s="119"/>
      <c r="G29" s="43"/>
      <c r="H29" s="38"/>
    </row>
    <row r="30" spans="1:123" ht="17.25" customHeight="1" x14ac:dyDescent="0.35">
      <c r="A30" s="320" t="s">
        <v>199</v>
      </c>
      <c r="B30" s="320"/>
      <c r="D30" s="122">
        <f>GA55A!I28</f>
        <v>56356</v>
      </c>
      <c r="E30" s="118"/>
      <c r="F30" s="119"/>
      <c r="G30" s="43"/>
      <c r="H30" s="38"/>
    </row>
    <row r="31" spans="1:123" ht="17.25" customHeight="1" x14ac:dyDescent="0.35">
      <c r="A31" s="320" t="s">
        <v>201</v>
      </c>
      <c r="B31" s="320"/>
      <c r="D31" s="122">
        <f>ROUND(D27-(D25+D26)*10/100,0)</f>
        <v>-92154</v>
      </c>
      <c r="E31" s="118"/>
      <c r="F31" s="119"/>
      <c r="G31" s="43"/>
      <c r="H31" s="38"/>
    </row>
    <row r="32" spans="1:123" ht="17.25" customHeight="1" x14ac:dyDescent="0.3">
      <c r="A32" s="321"/>
      <c r="B32" s="322"/>
      <c r="D32" s="116"/>
      <c r="E32" s="118"/>
      <c r="F32" s="119"/>
      <c r="G32" s="43"/>
      <c r="H32" s="38"/>
    </row>
    <row r="33" spans="1:8" ht="18.75" customHeight="1" x14ac:dyDescent="0.35">
      <c r="A33" s="323" t="s">
        <v>193</v>
      </c>
      <c r="B33" s="323"/>
      <c r="C33" s="99"/>
      <c r="D33" s="125">
        <f>D31</f>
        <v>-92154</v>
      </c>
      <c r="E33" s="118"/>
      <c r="F33" s="119"/>
      <c r="G33" s="43"/>
      <c r="H33" s="38"/>
    </row>
    <row r="34" spans="1:8" ht="18.75" customHeight="1" x14ac:dyDescent="0.35">
      <c r="A34" s="323" t="s">
        <v>194</v>
      </c>
      <c r="B34" s="323"/>
      <c r="C34" s="100"/>
      <c r="D34" s="125">
        <f>D30-D33</f>
        <v>148510</v>
      </c>
      <c r="E34" s="118"/>
      <c r="F34" s="119"/>
      <c r="G34" s="43"/>
      <c r="H34" s="38"/>
    </row>
    <row r="35" spans="1:8" ht="50.25" customHeight="1" x14ac:dyDescent="0.3">
      <c r="A35" s="324" t="s">
        <v>304</v>
      </c>
      <c r="B35" s="325"/>
      <c r="C35" s="325"/>
      <c r="D35" s="326"/>
      <c r="E35" s="120"/>
      <c r="F35" s="121"/>
      <c r="G35" s="43"/>
      <c r="H35" s="38"/>
    </row>
    <row r="36" spans="1:8" ht="42.75" customHeight="1" x14ac:dyDescent="0.3">
      <c r="A36" s="43"/>
      <c r="B36" s="43"/>
      <c r="C36" s="43"/>
      <c r="D36" s="43"/>
      <c r="E36" s="43"/>
      <c r="F36" s="43"/>
      <c r="G36" s="43"/>
      <c r="H36" s="38"/>
    </row>
    <row r="37" spans="1:8" hidden="1" x14ac:dyDescent="0.3">
      <c r="H37" s="38"/>
    </row>
    <row r="38" spans="1:8" hidden="1" x14ac:dyDescent="0.3">
      <c r="H38" s="38"/>
    </row>
    <row r="39" spans="1:8" hidden="1" x14ac:dyDescent="0.3">
      <c r="H39" s="38"/>
    </row>
    <row r="40" spans="1:8" hidden="1" x14ac:dyDescent="0.3">
      <c r="H40" s="38"/>
    </row>
    <row r="41" spans="1:8" hidden="1" x14ac:dyDescent="0.3">
      <c r="H41" s="38"/>
    </row>
    <row r="42" spans="1:8" hidden="1" x14ac:dyDescent="0.3">
      <c r="H42" s="38"/>
    </row>
    <row r="43" spans="1:8" hidden="1" x14ac:dyDescent="0.3">
      <c r="H43" s="38"/>
    </row>
    <row r="44" spans="1:8" hidden="1" x14ac:dyDescent="0.3">
      <c r="H44" s="38"/>
    </row>
    <row r="45" spans="1:8" hidden="1" x14ac:dyDescent="0.3">
      <c r="H45" s="38"/>
    </row>
    <row r="46" spans="1:8" hidden="1" x14ac:dyDescent="0.3">
      <c r="H46" s="38"/>
    </row>
    <row r="47" spans="1:8" hidden="1" x14ac:dyDescent="0.3">
      <c r="H47" s="38"/>
    </row>
    <row r="48" spans="1:8" hidden="1" x14ac:dyDescent="0.3">
      <c r="H48" s="38"/>
    </row>
    <row r="49" spans="8:8" hidden="1" x14ac:dyDescent="0.3">
      <c r="H49" s="38"/>
    </row>
    <row r="50" spans="8:8" hidden="1" x14ac:dyDescent="0.3">
      <c r="H50" s="38"/>
    </row>
    <row r="51" spans="8:8" hidden="1" x14ac:dyDescent="0.3">
      <c r="H51" s="38"/>
    </row>
    <row r="52" spans="8:8" hidden="1" x14ac:dyDescent="0.3">
      <c r="H52" s="38"/>
    </row>
    <row r="53" spans="8:8" hidden="1" x14ac:dyDescent="0.3">
      <c r="H53" s="38"/>
    </row>
    <row r="54" spans="8:8" hidden="1" x14ac:dyDescent="0.3">
      <c r="H54" s="38"/>
    </row>
    <row r="55" spans="8:8" hidden="1" x14ac:dyDescent="0.3">
      <c r="H55" s="38"/>
    </row>
    <row r="56" spans="8:8" hidden="1" x14ac:dyDescent="0.3">
      <c r="H56" s="38"/>
    </row>
    <row r="57" spans="8:8" hidden="1" x14ac:dyDescent="0.3">
      <c r="H57" s="38"/>
    </row>
    <row r="58" spans="8:8" hidden="1" x14ac:dyDescent="0.3">
      <c r="H58" s="38"/>
    </row>
    <row r="59" spans="8:8" hidden="1" x14ac:dyDescent="0.3">
      <c r="H59" s="38"/>
    </row>
    <row r="60" spans="8:8" hidden="1" x14ac:dyDescent="0.3">
      <c r="H60" s="38"/>
    </row>
    <row r="61" spans="8:8" hidden="1" x14ac:dyDescent="0.3">
      <c r="H61" s="38"/>
    </row>
    <row r="62" spans="8:8" hidden="1" x14ac:dyDescent="0.3">
      <c r="H62" s="38"/>
    </row>
    <row r="63" spans="8:8" hidden="1" x14ac:dyDescent="0.3">
      <c r="H63" s="38"/>
    </row>
    <row r="64" spans="8:8" hidden="1" x14ac:dyDescent="0.3">
      <c r="H64" s="38"/>
    </row>
    <row r="65" spans="8:8" hidden="1" x14ac:dyDescent="0.3">
      <c r="H65" s="38"/>
    </row>
    <row r="66" spans="8:8" hidden="1" x14ac:dyDescent="0.3">
      <c r="H66" s="38"/>
    </row>
    <row r="67" spans="8:8" hidden="1" x14ac:dyDescent="0.3">
      <c r="H67" s="38"/>
    </row>
    <row r="68" spans="8:8" hidden="1" x14ac:dyDescent="0.3">
      <c r="H68" s="38"/>
    </row>
    <row r="69" spans="8:8" hidden="1" x14ac:dyDescent="0.3">
      <c r="H69" s="38"/>
    </row>
    <row r="70" spans="8:8" hidden="1" x14ac:dyDescent="0.3">
      <c r="H70" s="38"/>
    </row>
    <row r="71" spans="8:8" hidden="1" x14ac:dyDescent="0.3">
      <c r="H71" s="38"/>
    </row>
    <row r="72" spans="8:8" hidden="1" x14ac:dyDescent="0.3">
      <c r="H72" s="38"/>
    </row>
    <row r="73" spans="8:8" hidden="1" x14ac:dyDescent="0.3">
      <c r="H73" s="38"/>
    </row>
    <row r="74" spans="8:8" hidden="1" x14ac:dyDescent="0.3">
      <c r="H74" s="38"/>
    </row>
    <row r="75" spans="8:8" hidden="1" x14ac:dyDescent="0.3">
      <c r="H75" s="38"/>
    </row>
    <row r="76" spans="8:8" hidden="1" x14ac:dyDescent="0.3">
      <c r="H76" s="38"/>
    </row>
    <row r="77" spans="8:8" hidden="1" x14ac:dyDescent="0.3">
      <c r="H77" s="38"/>
    </row>
    <row r="78" spans="8:8" hidden="1" x14ac:dyDescent="0.3">
      <c r="H78" s="38"/>
    </row>
    <row r="79" spans="8:8" hidden="1" x14ac:dyDescent="0.3">
      <c r="H79" s="38"/>
    </row>
    <row r="80" spans="8:8" hidden="1" x14ac:dyDescent="0.3">
      <c r="H80" s="38"/>
    </row>
    <row r="81" spans="8:8" hidden="1" x14ac:dyDescent="0.3">
      <c r="H81" s="38"/>
    </row>
    <row r="82" spans="8:8" hidden="1" x14ac:dyDescent="0.3">
      <c r="H82" s="38"/>
    </row>
    <row r="83" spans="8:8" hidden="1" x14ac:dyDescent="0.3">
      <c r="H83" s="38"/>
    </row>
    <row r="84" spans="8:8" hidden="1" x14ac:dyDescent="0.3">
      <c r="H84" s="38"/>
    </row>
    <row r="85" spans="8:8" hidden="1" x14ac:dyDescent="0.3">
      <c r="H85" s="38"/>
    </row>
    <row r="86" spans="8:8" hidden="1" x14ac:dyDescent="0.3">
      <c r="H86" s="38"/>
    </row>
    <row r="87" spans="8:8" hidden="1" x14ac:dyDescent="0.3">
      <c r="H87" s="38"/>
    </row>
    <row r="88" spans="8:8" hidden="1" x14ac:dyDescent="0.3">
      <c r="H88" s="38"/>
    </row>
    <row r="89" spans="8:8" hidden="1" x14ac:dyDescent="0.3">
      <c r="H89" s="38"/>
    </row>
    <row r="90" spans="8:8" hidden="1" x14ac:dyDescent="0.3">
      <c r="H90" s="38"/>
    </row>
    <row r="91" spans="8:8" hidden="1" x14ac:dyDescent="0.3">
      <c r="H91" s="38"/>
    </row>
    <row r="92" spans="8:8" hidden="1" x14ac:dyDescent="0.3">
      <c r="H92" s="38"/>
    </row>
    <row r="93" spans="8:8" hidden="1" x14ac:dyDescent="0.3">
      <c r="H93" s="38"/>
    </row>
    <row r="94" spans="8:8" hidden="1" x14ac:dyDescent="0.3">
      <c r="H94" s="38"/>
    </row>
    <row r="95" spans="8:8" hidden="1" x14ac:dyDescent="0.3">
      <c r="H95" s="38"/>
    </row>
    <row r="96" spans="8:8" hidden="1" x14ac:dyDescent="0.3">
      <c r="H96" s="38"/>
    </row>
    <row r="97" spans="8:8" hidden="1" x14ac:dyDescent="0.3">
      <c r="H97" s="38"/>
    </row>
    <row r="98" spans="8:8" hidden="1" x14ac:dyDescent="0.3">
      <c r="H98" s="38"/>
    </row>
    <row r="99" spans="8:8" hidden="1" x14ac:dyDescent="0.3">
      <c r="H99" s="38"/>
    </row>
    <row r="100" spans="8:8" hidden="1" x14ac:dyDescent="0.3">
      <c r="H100" s="38"/>
    </row>
    <row r="101" spans="8:8" hidden="1" x14ac:dyDescent="0.3">
      <c r="H101" s="38"/>
    </row>
    <row r="102" spans="8:8" hidden="1" x14ac:dyDescent="0.3">
      <c r="H102" s="38"/>
    </row>
    <row r="103" spans="8:8" hidden="1" x14ac:dyDescent="0.3">
      <c r="H103" s="38"/>
    </row>
    <row r="104" spans="8:8" hidden="1" x14ac:dyDescent="0.3">
      <c r="H104" s="38"/>
    </row>
    <row r="105" spans="8:8" hidden="1" x14ac:dyDescent="0.3">
      <c r="H105" s="38"/>
    </row>
    <row r="106" spans="8:8" hidden="1" x14ac:dyDescent="0.3">
      <c r="H106" s="38"/>
    </row>
    <row r="107" spans="8:8" hidden="1" x14ac:dyDescent="0.3">
      <c r="H107" s="38"/>
    </row>
    <row r="108" spans="8:8" hidden="1" x14ac:dyDescent="0.3">
      <c r="H108" s="38"/>
    </row>
    <row r="109" spans="8:8" hidden="1" x14ac:dyDescent="0.3">
      <c r="H109" s="38"/>
    </row>
    <row r="110" spans="8:8" hidden="1" x14ac:dyDescent="0.3">
      <c r="H110" s="38"/>
    </row>
    <row r="111" spans="8:8" hidden="1" x14ac:dyDescent="0.3">
      <c r="H111" s="38"/>
    </row>
    <row r="112" spans="8:8" hidden="1" x14ac:dyDescent="0.3">
      <c r="H112" s="38"/>
    </row>
    <row r="113" spans="8:8" hidden="1" x14ac:dyDescent="0.3">
      <c r="H113" s="38"/>
    </row>
    <row r="114" spans="8:8" hidden="1" x14ac:dyDescent="0.3">
      <c r="H114" s="38"/>
    </row>
    <row r="115" spans="8:8" hidden="1" x14ac:dyDescent="0.3">
      <c r="H115" s="38"/>
    </row>
    <row r="116" spans="8:8" hidden="1" x14ac:dyDescent="0.3">
      <c r="H116" s="38"/>
    </row>
    <row r="117" spans="8:8" hidden="1" x14ac:dyDescent="0.3">
      <c r="H117" s="38"/>
    </row>
    <row r="118" spans="8:8" hidden="1" x14ac:dyDescent="0.3">
      <c r="H118" s="38"/>
    </row>
    <row r="119" spans="8:8" hidden="1" x14ac:dyDescent="0.3">
      <c r="H119" s="38"/>
    </row>
    <row r="120" spans="8:8" hidden="1" x14ac:dyDescent="0.3">
      <c r="H120" s="38"/>
    </row>
    <row r="121" spans="8:8" hidden="1" x14ac:dyDescent="0.3">
      <c r="H121" s="38"/>
    </row>
    <row r="122" spans="8:8" hidden="1" x14ac:dyDescent="0.3">
      <c r="H122" s="38"/>
    </row>
    <row r="123" spans="8:8" hidden="1" x14ac:dyDescent="0.3">
      <c r="H123" s="38"/>
    </row>
    <row r="124" spans="8:8" hidden="1" x14ac:dyDescent="0.3">
      <c r="H124" s="38"/>
    </row>
    <row r="125" spans="8:8" hidden="1" x14ac:dyDescent="0.3">
      <c r="H125" s="38"/>
    </row>
    <row r="126" spans="8:8" hidden="1" x14ac:dyDescent="0.3">
      <c r="H126" s="38"/>
    </row>
    <row r="127" spans="8:8" hidden="1" x14ac:dyDescent="0.3">
      <c r="H127" s="38"/>
    </row>
    <row r="128" spans="8:8" hidden="1" x14ac:dyDescent="0.3">
      <c r="H128" s="38"/>
    </row>
    <row r="129" spans="8:8" hidden="1" x14ac:dyDescent="0.3">
      <c r="H129" s="38"/>
    </row>
    <row r="130" spans="8:8" hidden="1" x14ac:dyDescent="0.3">
      <c r="H130" s="38"/>
    </row>
    <row r="131" spans="8:8" hidden="1" x14ac:dyDescent="0.3">
      <c r="H131" s="38"/>
    </row>
    <row r="132" spans="8:8" hidden="1" x14ac:dyDescent="0.3">
      <c r="H132" s="38"/>
    </row>
    <row r="133" spans="8:8" hidden="1" x14ac:dyDescent="0.3">
      <c r="H133" s="38"/>
    </row>
    <row r="134" spans="8:8" hidden="1" x14ac:dyDescent="0.3">
      <c r="H134" s="38"/>
    </row>
    <row r="135" spans="8:8" hidden="1" x14ac:dyDescent="0.3">
      <c r="H135" s="38"/>
    </row>
    <row r="136" spans="8:8" hidden="1" x14ac:dyDescent="0.3">
      <c r="H136" s="38"/>
    </row>
    <row r="137" spans="8:8" hidden="1" x14ac:dyDescent="0.3">
      <c r="H137" s="38"/>
    </row>
    <row r="138" spans="8:8" hidden="1" x14ac:dyDescent="0.3">
      <c r="H138" s="38"/>
    </row>
    <row r="139" spans="8:8" hidden="1" x14ac:dyDescent="0.3">
      <c r="H139" s="38"/>
    </row>
    <row r="140" spans="8:8" hidden="1" x14ac:dyDescent="0.3">
      <c r="H140" s="38"/>
    </row>
    <row r="141" spans="8:8" hidden="1" x14ac:dyDescent="0.3">
      <c r="H141" s="38"/>
    </row>
    <row r="142" spans="8:8" hidden="1" x14ac:dyDescent="0.3">
      <c r="H142" s="38"/>
    </row>
    <row r="143" spans="8:8" hidden="1" x14ac:dyDescent="0.3">
      <c r="H143" s="38"/>
    </row>
    <row r="144" spans="8:8" hidden="1" x14ac:dyDescent="0.3">
      <c r="H144" s="38"/>
    </row>
    <row r="145" spans="8:8" hidden="1" x14ac:dyDescent="0.3">
      <c r="H145" s="38"/>
    </row>
    <row r="146" spans="8:8" hidden="1" x14ac:dyDescent="0.3">
      <c r="H146" s="38"/>
    </row>
    <row r="147" spans="8:8" hidden="1" x14ac:dyDescent="0.3">
      <c r="H147" s="38"/>
    </row>
    <row r="148" spans="8:8" hidden="1" x14ac:dyDescent="0.3">
      <c r="H148" s="38"/>
    </row>
    <row r="149" spans="8:8" hidden="1" x14ac:dyDescent="0.3">
      <c r="H149" s="38"/>
    </row>
    <row r="150" spans="8:8" hidden="1" x14ac:dyDescent="0.3">
      <c r="H150" s="38"/>
    </row>
    <row r="151" spans="8:8" hidden="1" x14ac:dyDescent="0.3">
      <c r="H151" s="38"/>
    </row>
    <row r="152" spans="8:8" hidden="1" x14ac:dyDescent="0.3">
      <c r="H152" s="38"/>
    </row>
    <row r="153" spans="8:8" hidden="1" x14ac:dyDescent="0.3">
      <c r="H153" s="38"/>
    </row>
    <row r="154" spans="8:8" hidden="1" x14ac:dyDescent="0.3">
      <c r="H154" s="38"/>
    </row>
    <row r="155" spans="8:8" hidden="1" x14ac:dyDescent="0.3">
      <c r="H155" s="38"/>
    </row>
    <row r="156" spans="8:8" hidden="1" x14ac:dyDescent="0.3">
      <c r="H156" s="38"/>
    </row>
    <row r="157" spans="8:8" hidden="1" x14ac:dyDescent="0.3">
      <c r="H157" s="38"/>
    </row>
    <row r="158" spans="8:8" hidden="1" x14ac:dyDescent="0.3">
      <c r="H158" s="38"/>
    </row>
    <row r="159" spans="8:8" hidden="1" x14ac:dyDescent="0.3">
      <c r="H159" s="38"/>
    </row>
    <row r="160" spans="8:8" hidden="1" x14ac:dyDescent="0.3">
      <c r="H160" s="38"/>
    </row>
    <row r="161" spans="8:8" hidden="1" x14ac:dyDescent="0.3">
      <c r="H161" s="38"/>
    </row>
    <row r="162" spans="8:8" hidden="1" x14ac:dyDescent="0.3">
      <c r="H162" s="38"/>
    </row>
    <row r="163" spans="8:8" hidden="1" x14ac:dyDescent="0.3">
      <c r="H163" s="38"/>
    </row>
    <row r="164" spans="8:8" hidden="1" x14ac:dyDescent="0.3">
      <c r="H164" s="38"/>
    </row>
    <row r="165" spans="8:8" hidden="1" x14ac:dyDescent="0.3">
      <c r="H165" s="38"/>
    </row>
    <row r="166" spans="8:8" hidden="1" x14ac:dyDescent="0.3">
      <c r="H166" s="38"/>
    </row>
    <row r="167" spans="8:8" hidden="1" x14ac:dyDescent="0.3">
      <c r="H167" s="38"/>
    </row>
    <row r="168" spans="8:8" hidden="1" x14ac:dyDescent="0.3">
      <c r="H168" s="38"/>
    </row>
    <row r="169" spans="8:8" hidden="1" x14ac:dyDescent="0.3">
      <c r="H169" s="38"/>
    </row>
    <row r="170" spans="8:8" hidden="1" x14ac:dyDescent="0.3">
      <c r="H170" s="38"/>
    </row>
    <row r="171" spans="8:8" hidden="1" x14ac:dyDescent="0.3">
      <c r="H171" s="38"/>
    </row>
    <row r="172" spans="8:8" hidden="1" x14ac:dyDescent="0.3">
      <c r="H172" s="38"/>
    </row>
    <row r="173" spans="8:8" hidden="1" x14ac:dyDescent="0.3">
      <c r="H173" s="38"/>
    </row>
    <row r="174" spans="8:8" hidden="1" x14ac:dyDescent="0.3">
      <c r="H174" s="38"/>
    </row>
    <row r="175" spans="8:8" hidden="1" x14ac:dyDescent="0.3">
      <c r="H175" s="38"/>
    </row>
    <row r="176" spans="8:8" hidden="1" x14ac:dyDescent="0.3">
      <c r="H176" s="38"/>
    </row>
    <row r="177" spans="8:8" hidden="1" x14ac:dyDescent="0.3">
      <c r="H177" s="38"/>
    </row>
    <row r="178" spans="8:8" hidden="1" x14ac:dyDescent="0.3">
      <c r="H178" s="38"/>
    </row>
    <row r="179" spans="8:8" hidden="1" x14ac:dyDescent="0.3">
      <c r="H179" s="38"/>
    </row>
    <row r="180" spans="8:8" hidden="1" x14ac:dyDescent="0.3">
      <c r="H180" s="38"/>
    </row>
    <row r="181" spans="8:8" hidden="1" x14ac:dyDescent="0.3">
      <c r="H181" s="38"/>
    </row>
    <row r="182" spans="8:8" hidden="1" x14ac:dyDescent="0.3">
      <c r="H182" s="38"/>
    </row>
    <row r="183" spans="8:8" hidden="1" x14ac:dyDescent="0.3">
      <c r="H183" s="38"/>
    </row>
    <row r="184" spans="8:8" hidden="1" x14ac:dyDescent="0.3">
      <c r="H184" s="38"/>
    </row>
    <row r="185" spans="8:8" hidden="1" x14ac:dyDescent="0.3">
      <c r="H185" s="38"/>
    </row>
    <row r="186" spans="8:8" hidden="1" x14ac:dyDescent="0.3">
      <c r="H186" s="38"/>
    </row>
    <row r="187" spans="8:8" hidden="1" x14ac:dyDescent="0.3">
      <c r="H187" s="38"/>
    </row>
    <row r="188" spans="8:8" hidden="1" x14ac:dyDescent="0.3">
      <c r="H188" s="38"/>
    </row>
    <row r="189" spans="8:8" hidden="1" x14ac:dyDescent="0.3">
      <c r="H189" s="38"/>
    </row>
    <row r="190" spans="8:8" hidden="1" x14ac:dyDescent="0.3">
      <c r="H190" s="38"/>
    </row>
    <row r="191" spans="8:8" hidden="1" x14ac:dyDescent="0.3">
      <c r="H191" s="38"/>
    </row>
    <row r="192" spans="8:8" hidden="1" x14ac:dyDescent="0.3">
      <c r="H192" s="38"/>
    </row>
    <row r="193" spans="8:8" hidden="1" x14ac:dyDescent="0.3">
      <c r="H193" s="38"/>
    </row>
    <row r="194" spans="8:8" hidden="1" x14ac:dyDescent="0.3">
      <c r="H194" s="38"/>
    </row>
    <row r="195" spans="8:8" hidden="1" x14ac:dyDescent="0.3">
      <c r="H195" s="38"/>
    </row>
    <row r="196" spans="8:8" hidden="1" x14ac:dyDescent="0.3">
      <c r="H196" s="38"/>
    </row>
    <row r="197" spans="8:8" hidden="1" x14ac:dyDescent="0.3">
      <c r="H197" s="38"/>
    </row>
    <row r="198" spans="8:8" hidden="1" x14ac:dyDescent="0.3">
      <c r="H198" s="38"/>
    </row>
    <row r="199" spans="8:8" hidden="1" x14ac:dyDescent="0.3">
      <c r="H199" s="38"/>
    </row>
    <row r="200" spans="8:8" hidden="1" x14ac:dyDescent="0.3">
      <c r="H200" s="38"/>
    </row>
    <row r="201" spans="8:8" hidden="1" x14ac:dyDescent="0.3">
      <c r="H201" s="38"/>
    </row>
    <row r="202" spans="8:8" hidden="1" x14ac:dyDescent="0.3">
      <c r="H202" s="38"/>
    </row>
    <row r="203" spans="8:8" hidden="1" x14ac:dyDescent="0.3">
      <c r="H203" s="38"/>
    </row>
    <row r="204" spans="8:8" hidden="1" x14ac:dyDescent="0.3">
      <c r="H204" s="38"/>
    </row>
    <row r="205" spans="8:8" hidden="1" x14ac:dyDescent="0.3">
      <c r="H205" s="38"/>
    </row>
    <row r="206" spans="8:8" hidden="1" x14ac:dyDescent="0.3">
      <c r="H206" s="38"/>
    </row>
    <row r="207" spans="8:8" hidden="1" x14ac:dyDescent="0.3">
      <c r="H207" s="38"/>
    </row>
    <row r="208" spans="8:8" hidden="1" x14ac:dyDescent="0.3">
      <c r="H208" s="38"/>
    </row>
    <row r="209" spans="8:8" hidden="1" x14ac:dyDescent="0.3">
      <c r="H209" s="38"/>
    </row>
    <row r="210" spans="8:8" hidden="1" x14ac:dyDescent="0.3">
      <c r="H210" s="38"/>
    </row>
    <row r="211" spans="8:8" hidden="1" x14ac:dyDescent="0.3">
      <c r="H211" s="38"/>
    </row>
    <row r="212" spans="8:8" hidden="1" x14ac:dyDescent="0.3">
      <c r="H212" s="38"/>
    </row>
    <row r="213" spans="8:8" hidden="1" x14ac:dyDescent="0.3">
      <c r="H213" s="38"/>
    </row>
    <row r="214" spans="8:8" hidden="1" x14ac:dyDescent="0.3">
      <c r="H214" s="38"/>
    </row>
    <row r="215" spans="8:8" hidden="1" x14ac:dyDescent="0.3">
      <c r="H215" s="38"/>
    </row>
    <row r="216" spans="8:8" hidden="1" x14ac:dyDescent="0.3">
      <c r="H216" s="38"/>
    </row>
    <row r="217" spans="8:8" hidden="1" x14ac:dyDescent="0.3">
      <c r="H217" s="38"/>
    </row>
    <row r="218" spans="8:8" hidden="1" x14ac:dyDescent="0.3">
      <c r="H218" s="38"/>
    </row>
    <row r="219" spans="8:8" hidden="1" x14ac:dyDescent="0.3">
      <c r="H219" s="38"/>
    </row>
    <row r="220" spans="8:8" hidden="1" x14ac:dyDescent="0.3">
      <c r="H220" s="38"/>
    </row>
    <row r="221" spans="8:8" hidden="1" x14ac:dyDescent="0.3">
      <c r="H221" s="38"/>
    </row>
    <row r="222" spans="8:8" hidden="1" x14ac:dyDescent="0.3">
      <c r="H222" s="38"/>
    </row>
    <row r="223" spans="8:8" hidden="1" x14ac:dyDescent="0.3">
      <c r="H223" s="38"/>
    </row>
    <row r="224" spans="8:8" hidden="1" x14ac:dyDescent="0.3">
      <c r="H224" s="38"/>
    </row>
    <row r="225" spans="8:8" hidden="1" x14ac:dyDescent="0.3">
      <c r="H225" s="38"/>
    </row>
    <row r="226" spans="8:8" hidden="1" x14ac:dyDescent="0.3">
      <c r="H226" s="38"/>
    </row>
    <row r="227" spans="8:8" hidden="1" x14ac:dyDescent="0.3">
      <c r="H227" s="38"/>
    </row>
    <row r="228" spans="8:8" hidden="1" x14ac:dyDescent="0.3">
      <c r="H228" s="38"/>
    </row>
    <row r="229" spans="8:8" hidden="1" x14ac:dyDescent="0.3">
      <c r="H229" s="38"/>
    </row>
    <row r="230" spans="8:8" hidden="1" x14ac:dyDescent="0.3">
      <c r="H230" s="38"/>
    </row>
    <row r="231" spans="8:8" hidden="1" x14ac:dyDescent="0.3">
      <c r="H231" s="38"/>
    </row>
    <row r="232" spans="8:8" hidden="1" x14ac:dyDescent="0.3">
      <c r="H232" s="38"/>
    </row>
    <row r="233" spans="8:8" hidden="1" x14ac:dyDescent="0.3">
      <c r="H233" s="38"/>
    </row>
    <row r="234" spans="8:8" hidden="1" x14ac:dyDescent="0.3">
      <c r="H234" s="38"/>
    </row>
    <row r="235" spans="8:8" hidden="1" x14ac:dyDescent="0.3">
      <c r="H235" s="38"/>
    </row>
    <row r="236" spans="8:8" hidden="1" x14ac:dyDescent="0.3">
      <c r="H236" s="38"/>
    </row>
    <row r="237" spans="8:8" hidden="1" x14ac:dyDescent="0.3">
      <c r="H237" s="38"/>
    </row>
    <row r="238" spans="8:8" hidden="1" x14ac:dyDescent="0.3">
      <c r="H238" s="38"/>
    </row>
    <row r="239" spans="8:8" hidden="1" x14ac:dyDescent="0.3">
      <c r="H239" s="38"/>
    </row>
    <row r="240" spans="8:8" hidden="1" x14ac:dyDescent="0.3">
      <c r="H240" s="38"/>
    </row>
    <row r="241" spans="8:8" hidden="1" x14ac:dyDescent="0.3">
      <c r="H241" s="38"/>
    </row>
    <row r="242" spans="8:8" hidden="1" x14ac:dyDescent="0.3">
      <c r="H242" s="38"/>
    </row>
    <row r="243" spans="8:8" hidden="1" x14ac:dyDescent="0.3">
      <c r="H243" s="38"/>
    </row>
    <row r="244" spans="8:8" hidden="1" x14ac:dyDescent="0.3">
      <c r="H244" s="38"/>
    </row>
    <row r="245" spans="8:8" hidden="1" x14ac:dyDescent="0.3">
      <c r="H245" s="38"/>
    </row>
    <row r="246" spans="8:8" hidden="1" x14ac:dyDescent="0.3">
      <c r="H246" s="38"/>
    </row>
    <row r="247" spans="8:8" hidden="1" x14ac:dyDescent="0.3">
      <c r="H247" s="38"/>
    </row>
    <row r="248" spans="8:8" hidden="1" x14ac:dyDescent="0.3">
      <c r="H248" s="38"/>
    </row>
    <row r="249" spans="8:8" hidden="1" x14ac:dyDescent="0.3">
      <c r="H249" s="38"/>
    </row>
    <row r="250" spans="8:8" hidden="1" x14ac:dyDescent="0.3">
      <c r="H250" s="38"/>
    </row>
    <row r="251" spans="8:8" hidden="1" x14ac:dyDescent="0.3">
      <c r="H251" s="38"/>
    </row>
    <row r="252" spans="8:8" hidden="1" x14ac:dyDescent="0.3">
      <c r="H252" s="38"/>
    </row>
    <row r="253" spans="8:8" hidden="1" x14ac:dyDescent="0.3">
      <c r="H253" s="38"/>
    </row>
    <row r="254" spans="8:8" hidden="1" x14ac:dyDescent="0.3">
      <c r="H254" s="38"/>
    </row>
    <row r="255" spans="8:8" hidden="1" x14ac:dyDescent="0.3">
      <c r="H255" s="38"/>
    </row>
    <row r="256" spans="8:8" hidden="1" x14ac:dyDescent="0.3">
      <c r="H256" s="38"/>
    </row>
    <row r="257" spans="8:8" hidden="1" x14ac:dyDescent="0.3">
      <c r="H257" s="38"/>
    </row>
    <row r="258" spans="8:8" hidden="1" x14ac:dyDescent="0.3">
      <c r="H258" s="38"/>
    </row>
    <row r="259" spans="8:8" hidden="1" x14ac:dyDescent="0.3">
      <c r="H259" s="38"/>
    </row>
    <row r="260" spans="8:8" hidden="1" x14ac:dyDescent="0.3">
      <c r="H260" s="38"/>
    </row>
    <row r="261" spans="8:8" hidden="1" x14ac:dyDescent="0.3">
      <c r="H261" s="38"/>
    </row>
    <row r="262" spans="8:8" hidden="1" x14ac:dyDescent="0.3">
      <c r="H262" s="38"/>
    </row>
    <row r="263" spans="8:8" hidden="1" x14ac:dyDescent="0.3">
      <c r="H263" s="38"/>
    </row>
    <row r="264" spans="8:8" hidden="1" x14ac:dyDescent="0.3">
      <c r="H264" s="38"/>
    </row>
    <row r="265" spans="8:8" hidden="1" x14ac:dyDescent="0.3">
      <c r="H265" s="38"/>
    </row>
    <row r="266" spans="8:8" hidden="1" x14ac:dyDescent="0.3">
      <c r="H266" s="38"/>
    </row>
    <row r="267" spans="8:8" hidden="1" x14ac:dyDescent="0.3">
      <c r="H267" s="38"/>
    </row>
    <row r="268" spans="8:8" hidden="1" x14ac:dyDescent="0.3">
      <c r="H268" s="38"/>
    </row>
    <row r="269" spans="8:8" hidden="1" x14ac:dyDescent="0.3">
      <c r="H269" s="38"/>
    </row>
    <row r="270" spans="8:8" hidden="1" x14ac:dyDescent="0.3">
      <c r="H270" s="38"/>
    </row>
    <row r="271" spans="8:8" hidden="1" x14ac:dyDescent="0.3">
      <c r="H271" s="38"/>
    </row>
    <row r="272" spans="8:8" hidden="1" x14ac:dyDescent="0.3">
      <c r="H272" s="38"/>
    </row>
    <row r="273" spans="8:8" hidden="1" x14ac:dyDescent="0.3">
      <c r="H273" s="38"/>
    </row>
    <row r="274" spans="8:8" hidden="1" x14ac:dyDescent="0.3">
      <c r="H274" s="38"/>
    </row>
    <row r="275" spans="8:8" hidden="1" x14ac:dyDescent="0.3">
      <c r="H275" s="38"/>
    </row>
    <row r="276" spans="8:8" hidden="1" x14ac:dyDescent="0.3">
      <c r="H276" s="38"/>
    </row>
    <row r="277" spans="8:8" hidden="1" x14ac:dyDescent="0.3">
      <c r="H277" s="38"/>
    </row>
    <row r="278" spans="8:8" hidden="1" x14ac:dyDescent="0.3">
      <c r="H278" s="38"/>
    </row>
    <row r="279" spans="8:8" hidden="1" x14ac:dyDescent="0.3">
      <c r="H279" s="38"/>
    </row>
    <row r="280" spans="8:8" hidden="1" x14ac:dyDescent="0.3">
      <c r="H280" s="38"/>
    </row>
    <row r="281" spans="8:8" hidden="1" x14ac:dyDescent="0.3">
      <c r="H281" s="38"/>
    </row>
    <row r="282" spans="8:8" hidden="1" x14ac:dyDescent="0.3">
      <c r="H282" s="38"/>
    </row>
    <row r="283" spans="8:8" hidden="1" x14ac:dyDescent="0.3">
      <c r="H283" s="38"/>
    </row>
    <row r="284" spans="8:8" hidden="1" x14ac:dyDescent="0.3">
      <c r="H284" s="38"/>
    </row>
    <row r="285" spans="8:8" hidden="1" x14ac:dyDescent="0.3">
      <c r="H285" s="38"/>
    </row>
    <row r="286" spans="8:8" hidden="1" x14ac:dyDescent="0.3">
      <c r="H286" s="38"/>
    </row>
    <row r="287" spans="8:8" hidden="1" x14ac:dyDescent="0.3">
      <c r="H287" s="38"/>
    </row>
    <row r="288" spans="8:8" hidden="1" x14ac:dyDescent="0.3">
      <c r="H288" s="38"/>
    </row>
    <row r="289" spans="8:8" hidden="1" x14ac:dyDescent="0.3">
      <c r="H289" s="38"/>
    </row>
    <row r="290" spans="8:8" hidden="1" x14ac:dyDescent="0.3">
      <c r="H290" s="38"/>
    </row>
    <row r="291" spans="8:8" hidden="1" x14ac:dyDescent="0.3">
      <c r="H291" s="38"/>
    </row>
    <row r="292" spans="8:8" hidden="1" x14ac:dyDescent="0.3">
      <c r="H292" s="38"/>
    </row>
    <row r="293" spans="8:8" hidden="1" x14ac:dyDescent="0.3">
      <c r="H293" s="38"/>
    </row>
    <row r="294" spans="8:8" hidden="1" x14ac:dyDescent="0.3">
      <c r="H294" s="38"/>
    </row>
    <row r="295" spans="8:8" hidden="1" x14ac:dyDescent="0.3">
      <c r="H295" s="38"/>
    </row>
    <row r="296" spans="8:8" hidden="1" x14ac:dyDescent="0.3">
      <c r="H296" s="38"/>
    </row>
    <row r="297" spans="8:8" hidden="1" x14ac:dyDescent="0.3">
      <c r="H297" s="38"/>
    </row>
    <row r="298" spans="8:8" hidden="1" x14ac:dyDescent="0.3">
      <c r="H298" s="38"/>
    </row>
    <row r="299" spans="8:8" hidden="1" x14ac:dyDescent="0.3">
      <c r="H299" s="38"/>
    </row>
    <row r="300" spans="8:8" hidden="1" x14ac:dyDescent="0.3">
      <c r="H300" s="38"/>
    </row>
    <row r="301" spans="8:8" hidden="1" x14ac:dyDescent="0.3">
      <c r="H301" s="38"/>
    </row>
    <row r="302" spans="8:8" hidden="1" x14ac:dyDescent="0.3">
      <c r="H302" s="38"/>
    </row>
    <row r="303" spans="8:8" hidden="1" x14ac:dyDescent="0.3">
      <c r="H303" s="38"/>
    </row>
    <row r="304" spans="8:8" hidden="1" x14ac:dyDescent="0.3">
      <c r="H304" s="38"/>
    </row>
    <row r="305" spans="8:8" hidden="1" x14ac:dyDescent="0.3">
      <c r="H305" s="38"/>
    </row>
    <row r="306" spans="8:8" hidden="1" x14ac:dyDescent="0.3">
      <c r="H306" s="38"/>
    </row>
    <row r="307" spans="8:8" hidden="1" x14ac:dyDescent="0.3">
      <c r="H307" s="38"/>
    </row>
    <row r="308" spans="8:8" hidden="1" x14ac:dyDescent="0.3">
      <c r="H308" s="38"/>
    </row>
    <row r="309" spans="8:8" hidden="1" x14ac:dyDescent="0.3">
      <c r="H309" s="38"/>
    </row>
    <row r="310" spans="8:8" hidden="1" x14ac:dyDescent="0.3">
      <c r="H310" s="38"/>
    </row>
    <row r="311" spans="8:8" hidden="1" x14ac:dyDescent="0.3">
      <c r="H311" s="38"/>
    </row>
    <row r="312" spans="8:8" hidden="1" x14ac:dyDescent="0.3">
      <c r="H312" s="38"/>
    </row>
    <row r="313" spans="8:8" hidden="1" x14ac:dyDescent="0.3">
      <c r="H313" s="38"/>
    </row>
    <row r="314" spans="8:8" hidden="1" x14ac:dyDescent="0.3">
      <c r="H314" s="38"/>
    </row>
    <row r="315" spans="8:8" hidden="1" x14ac:dyDescent="0.3">
      <c r="H315" s="38"/>
    </row>
    <row r="316" spans="8:8" hidden="1" x14ac:dyDescent="0.3">
      <c r="H316" s="38"/>
    </row>
    <row r="317" spans="8:8" hidden="1" x14ac:dyDescent="0.3">
      <c r="H317" s="38"/>
    </row>
    <row r="318" spans="8:8" hidden="1" x14ac:dyDescent="0.3">
      <c r="H318" s="38"/>
    </row>
    <row r="319" spans="8:8" hidden="1" x14ac:dyDescent="0.3">
      <c r="H319" s="38"/>
    </row>
    <row r="320" spans="8:8" hidden="1" x14ac:dyDescent="0.3">
      <c r="H320" s="38"/>
    </row>
    <row r="321" spans="8:8" hidden="1" x14ac:dyDescent="0.3">
      <c r="H321" s="38"/>
    </row>
    <row r="322" spans="8:8" hidden="1" x14ac:dyDescent="0.3">
      <c r="H322" s="38"/>
    </row>
    <row r="323" spans="8:8" hidden="1" x14ac:dyDescent="0.3">
      <c r="H323" s="38"/>
    </row>
    <row r="324" spans="8:8" hidden="1" x14ac:dyDescent="0.3">
      <c r="H324" s="38"/>
    </row>
    <row r="325" spans="8:8" hidden="1" x14ac:dyDescent="0.3">
      <c r="H325" s="38"/>
    </row>
    <row r="326" spans="8:8" hidden="1" x14ac:dyDescent="0.3">
      <c r="H326" s="38"/>
    </row>
    <row r="327" spans="8:8" hidden="1" x14ac:dyDescent="0.3">
      <c r="H327" s="38"/>
    </row>
    <row r="328" spans="8:8" hidden="1" x14ac:dyDescent="0.3">
      <c r="H328" s="38"/>
    </row>
    <row r="329" spans="8:8" hidden="1" x14ac:dyDescent="0.3">
      <c r="H329" s="38"/>
    </row>
    <row r="330" spans="8:8" hidden="1" x14ac:dyDescent="0.3">
      <c r="H330" s="38"/>
    </row>
    <row r="331" spans="8:8" hidden="1" x14ac:dyDescent="0.3">
      <c r="H331" s="38"/>
    </row>
    <row r="332" spans="8:8" hidden="1" x14ac:dyDescent="0.3">
      <c r="H332" s="38"/>
    </row>
    <row r="333" spans="8:8" hidden="1" x14ac:dyDescent="0.3">
      <c r="H333" s="38"/>
    </row>
    <row r="334" spans="8:8" hidden="1" x14ac:dyDescent="0.3">
      <c r="H334" s="38"/>
    </row>
    <row r="335" spans="8:8" hidden="1" x14ac:dyDescent="0.3">
      <c r="H335" s="38"/>
    </row>
    <row r="336" spans="8:8" hidden="1" x14ac:dyDescent="0.3">
      <c r="H336" s="38"/>
    </row>
    <row r="337" spans="8:8" hidden="1" x14ac:dyDescent="0.3">
      <c r="H337" s="38"/>
    </row>
    <row r="338" spans="8:8" hidden="1" x14ac:dyDescent="0.3">
      <c r="H338" s="38"/>
    </row>
    <row r="339" spans="8:8" hidden="1" x14ac:dyDescent="0.3">
      <c r="H339" s="38"/>
    </row>
    <row r="340" spans="8:8" hidden="1" x14ac:dyDescent="0.3">
      <c r="H340" s="38"/>
    </row>
    <row r="341" spans="8:8" hidden="1" x14ac:dyDescent="0.3">
      <c r="H341" s="38"/>
    </row>
    <row r="342" spans="8:8" hidden="1" x14ac:dyDescent="0.3">
      <c r="H342" s="38"/>
    </row>
    <row r="343" spans="8:8" hidden="1" x14ac:dyDescent="0.3">
      <c r="H343" s="38"/>
    </row>
    <row r="344" spans="8:8" hidden="1" x14ac:dyDescent="0.3">
      <c r="H344" s="38"/>
    </row>
    <row r="345" spans="8:8" hidden="1" x14ac:dyDescent="0.3">
      <c r="H345" s="38"/>
    </row>
    <row r="346" spans="8:8" hidden="1" x14ac:dyDescent="0.3">
      <c r="H346" s="38"/>
    </row>
    <row r="347" spans="8:8" hidden="1" x14ac:dyDescent="0.3">
      <c r="H347" s="38"/>
    </row>
    <row r="348" spans="8:8" hidden="1" x14ac:dyDescent="0.3">
      <c r="H348" s="38"/>
    </row>
    <row r="349" spans="8:8" hidden="1" x14ac:dyDescent="0.3">
      <c r="H349" s="38"/>
    </row>
    <row r="350" spans="8:8" hidden="1" x14ac:dyDescent="0.3">
      <c r="H350" s="38"/>
    </row>
    <row r="351" spans="8:8" hidden="1" x14ac:dyDescent="0.3">
      <c r="H351" s="38"/>
    </row>
    <row r="352" spans="8:8" hidden="1" x14ac:dyDescent="0.3">
      <c r="H352" s="38"/>
    </row>
    <row r="353" spans="8:8" hidden="1" x14ac:dyDescent="0.3">
      <c r="H353" s="38"/>
    </row>
    <row r="354" spans="8:8" hidden="1" x14ac:dyDescent="0.3">
      <c r="H354" s="38"/>
    </row>
    <row r="355" spans="8:8" hidden="1" x14ac:dyDescent="0.3">
      <c r="H355" s="38"/>
    </row>
    <row r="356" spans="8:8" hidden="1" x14ac:dyDescent="0.3">
      <c r="H356" s="38"/>
    </row>
    <row r="357" spans="8:8" hidden="1" x14ac:dyDescent="0.3">
      <c r="H357" s="38"/>
    </row>
    <row r="358" spans="8:8" hidden="1" x14ac:dyDescent="0.3">
      <c r="H358" s="38"/>
    </row>
    <row r="359" spans="8:8" hidden="1" x14ac:dyDescent="0.3">
      <c r="H359" s="38"/>
    </row>
    <row r="360" spans="8:8" hidden="1" x14ac:dyDescent="0.3">
      <c r="H360" s="38"/>
    </row>
    <row r="361" spans="8:8" hidden="1" x14ac:dyDescent="0.3">
      <c r="H361" s="38"/>
    </row>
    <row r="362" spans="8:8" hidden="1" x14ac:dyDescent="0.3">
      <c r="H362" s="38"/>
    </row>
    <row r="363" spans="8:8" hidden="1" x14ac:dyDescent="0.3">
      <c r="H363" s="38"/>
    </row>
    <row r="364" spans="8:8" hidden="1" x14ac:dyDescent="0.3">
      <c r="H364" s="38"/>
    </row>
    <row r="365" spans="8:8" hidden="1" x14ac:dyDescent="0.3">
      <c r="H365" s="38"/>
    </row>
    <row r="366" spans="8:8" hidden="1" x14ac:dyDescent="0.3">
      <c r="H366" s="38"/>
    </row>
    <row r="367" spans="8:8" hidden="1" x14ac:dyDescent="0.3">
      <c r="H367" s="38"/>
    </row>
    <row r="368" spans="8:8" hidden="1" x14ac:dyDescent="0.3">
      <c r="H368" s="38"/>
    </row>
    <row r="369" spans="8:8" hidden="1" x14ac:dyDescent="0.3">
      <c r="H369" s="38"/>
    </row>
    <row r="370" spans="8:8" hidden="1" x14ac:dyDescent="0.3">
      <c r="H370" s="38"/>
    </row>
    <row r="371" spans="8:8" hidden="1" x14ac:dyDescent="0.3">
      <c r="H371" s="38"/>
    </row>
    <row r="372" spans="8:8" hidden="1" x14ac:dyDescent="0.3">
      <c r="H372" s="38"/>
    </row>
    <row r="373" spans="8:8" hidden="1" x14ac:dyDescent="0.3">
      <c r="H373" s="38"/>
    </row>
    <row r="374" spans="8:8" hidden="1" x14ac:dyDescent="0.3">
      <c r="H374" s="38"/>
    </row>
    <row r="375" spans="8:8" hidden="1" x14ac:dyDescent="0.3">
      <c r="H375" s="38"/>
    </row>
    <row r="376" spans="8:8" hidden="1" x14ac:dyDescent="0.3">
      <c r="H376" s="38"/>
    </row>
    <row r="377" spans="8:8" hidden="1" x14ac:dyDescent="0.3">
      <c r="H377" s="38"/>
    </row>
    <row r="378" spans="8:8" hidden="1" x14ac:dyDescent="0.3">
      <c r="H378" s="38"/>
    </row>
    <row r="379" spans="8:8" hidden="1" x14ac:dyDescent="0.3">
      <c r="H379" s="38"/>
    </row>
    <row r="380" spans="8:8" hidden="1" x14ac:dyDescent="0.3">
      <c r="H380" s="38"/>
    </row>
    <row r="381" spans="8:8" hidden="1" x14ac:dyDescent="0.3">
      <c r="H381" s="38"/>
    </row>
    <row r="382" spans="8:8" hidden="1" x14ac:dyDescent="0.3">
      <c r="H382" s="38"/>
    </row>
    <row r="383" spans="8:8" hidden="1" x14ac:dyDescent="0.3">
      <c r="H383" s="38"/>
    </row>
    <row r="384" spans="8:8" hidden="1" x14ac:dyDescent="0.3">
      <c r="H384" s="38"/>
    </row>
    <row r="385" spans="8:8" hidden="1" x14ac:dyDescent="0.3">
      <c r="H385" s="38"/>
    </row>
    <row r="386" spans="8:8" hidden="1" x14ac:dyDescent="0.3">
      <c r="H386" s="38"/>
    </row>
    <row r="387" spans="8:8" hidden="1" x14ac:dyDescent="0.3">
      <c r="H387" s="38"/>
    </row>
    <row r="388" spans="8:8" hidden="1" x14ac:dyDescent="0.3">
      <c r="H388" s="38"/>
    </row>
    <row r="389" spans="8:8" hidden="1" x14ac:dyDescent="0.3">
      <c r="H389" s="38"/>
    </row>
    <row r="390" spans="8:8" hidden="1" x14ac:dyDescent="0.3">
      <c r="H390" s="38"/>
    </row>
    <row r="391" spans="8:8" hidden="1" x14ac:dyDescent="0.3">
      <c r="H391" s="38"/>
    </row>
    <row r="392" spans="8:8" hidden="1" x14ac:dyDescent="0.3">
      <c r="H392" s="38"/>
    </row>
    <row r="393" spans="8:8" hidden="1" x14ac:dyDescent="0.3">
      <c r="H393" s="38"/>
    </row>
    <row r="394" spans="8:8" hidden="1" x14ac:dyDescent="0.3">
      <c r="H394" s="38"/>
    </row>
    <row r="395" spans="8:8" hidden="1" x14ac:dyDescent="0.3">
      <c r="H395" s="38"/>
    </row>
    <row r="396" spans="8:8" hidden="1" x14ac:dyDescent="0.3">
      <c r="H396" s="38"/>
    </row>
    <row r="397" spans="8:8" hidden="1" x14ac:dyDescent="0.3">
      <c r="H397" s="38"/>
    </row>
    <row r="398" spans="8:8" hidden="1" x14ac:dyDescent="0.3">
      <c r="H398" s="38"/>
    </row>
    <row r="399" spans="8:8" hidden="1" x14ac:dyDescent="0.3">
      <c r="H399" s="38"/>
    </row>
    <row r="400" spans="8:8" hidden="1" x14ac:dyDescent="0.3">
      <c r="H400" s="38"/>
    </row>
    <row r="401" spans="8:8" hidden="1" x14ac:dyDescent="0.3">
      <c r="H401" s="38"/>
    </row>
    <row r="402" spans="8:8" hidden="1" x14ac:dyDescent="0.3">
      <c r="H402" s="38"/>
    </row>
    <row r="403" spans="8:8" hidden="1" x14ac:dyDescent="0.3">
      <c r="H403" s="38"/>
    </row>
    <row r="404" spans="8:8" hidden="1" x14ac:dyDescent="0.3">
      <c r="H404" s="38"/>
    </row>
    <row r="405" spans="8:8" hidden="1" x14ac:dyDescent="0.3">
      <c r="H405" s="38"/>
    </row>
    <row r="406" spans="8:8" hidden="1" x14ac:dyDescent="0.3">
      <c r="H406" s="38"/>
    </row>
    <row r="407" spans="8:8" hidden="1" x14ac:dyDescent="0.3">
      <c r="H407" s="38"/>
    </row>
    <row r="408" spans="8:8" hidden="1" x14ac:dyDescent="0.3">
      <c r="H408" s="38"/>
    </row>
    <row r="409" spans="8:8" hidden="1" x14ac:dyDescent="0.3">
      <c r="H409" s="38"/>
    </row>
    <row r="410" spans="8:8" hidden="1" x14ac:dyDescent="0.3">
      <c r="H410" s="38"/>
    </row>
    <row r="411" spans="8:8" hidden="1" x14ac:dyDescent="0.3">
      <c r="H411" s="38"/>
    </row>
    <row r="412" spans="8:8" hidden="1" x14ac:dyDescent="0.3">
      <c r="H412" s="38"/>
    </row>
    <row r="413" spans="8:8" hidden="1" x14ac:dyDescent="0.3">
      <c r="H413" s="38"/>
    </row>
    <row r="414" spans="8:8" hidden="1" x14ac:dyDescent="0.3">
      <c r="H414" s="38"/>
    </row>
    <row r="415" spans="8:8" hidden="1" x14ac:dyDescent="0.3">
      <c r="H415" s="38"/>
    </row>
    <row r="416" spans="8:8" hidden="1" x14ac:dyDescent="0.3">
      <c r="H416" s="38"/>
    </row>
    <row r="417" spans="8:8" hidden="1" x14ac:dyDescent="0.3">
      <c r="H417" s="38"/>
    </row>
    <row r="418" spans="8:8" hidden="1" x14ac:dyDescent="0.3">
      <c r="H418" s="38"/>
    </row>
    <row r="419" spans="8:8" hidden="1" x14ac:dyDescent="0.3">
      <c r="H419" s="38"/>
    </row>
    <row r="420" spans="8:8" hidden="1" x14ac:dyDescent="0.3">
      <c r="H420" s="38"/>
    </row>
    <row r="421" spans="8:8" hidden="1" x14ac:dyDescent="0.3">
      <c r="H421" s="38"/>
    </row>
    <row r="422" spans="8:8" hidden="1" x14ac:dyDescent="0.3">
      <c r="H422" s="38"/>
    </row>
    <row r="423" spans="8:8" hidden="1" x14ac:dyDescent="0.3">
      <c r="H423" s="38"/>
    </row>
    <row r="424" spans="8:8" hidden="1" x14ac:dyDescent="0.3">
      <c r="H424" s="38"/>
    </row>
    <row r="425" spans="8:8" hidden="1" x14ac:dyDescent="0.3">
      <c r="H425" s="38"/>
    </row>
    <row r="426" spans="8:8" hidden="1" x14ac:dyDescent="0.3">
      <c r="H426" s="38"/>
    </row>
    <row r="427" spans="8:8" hidden="1" x14ac:dyDescent="0.3">
      <c r="H427" s="38"/>
    </row>
    <row r="428" spans="8:8" hidden="1" x14ac:dyDescent="0.3">
      <c r="H428" s="38"/>
    </row>
    <row r="429" spans="8:8" hidden="1" x14ac:dyDescent="0.3">
      <c r="H429" s="38"/>
    </row>
    <row r="430" spans="8:8" hidden="1" x14ac:dyDescent="0.3">
      <c r="H430" s="38"/>
    </row>
    <row r="431" spans="8:8" hidden="1" x14ac:dyDescent="0.3">
      <c r="H431" s="38"/>
    </row>
    <row r="432" spans="8:8" hidden="1" x14ac:dyDescent="0.3">
      <c r="H432" s="38"/>
    </row>
    <row r="433" spans="8:8" hidden="1" x14ac:dyDescent="0.3">
      <c r="H433" s="38"/>
    </row>
    <row r="434" spans="8:8" hidden="1" x14ac:dyDescent="0.3">
      <c r="H434" s="38"/>
    </row>
    <row r="435" spans="8:8" hidden="1" x14ac:dyDescent="0.3">
      <c r="H435" s="38"/>
    </row>
    <row r="436" spans="8:8" hidden="1" x14ac:dyDescent="0.3">
      <c r="H436" s="38"/>
    </row>
    <row r="437" spans="8:8" hidden="1" x14ac:dyDescent="0.3">
      <c r="H437" s="38"/>
    </row>
    <row r="438" spans="8:8" hidden="1" x14ac:dyDescent="0.3">
      <c r="H438" s="38"/>
    </row>
    <row r="439" spans="8:8" hidden="1" x14ac:dyDescent="0.3">
      <c r="H439" s="38"/>
    </row>
    <row r="440" spans="8:8" hidden="1" x14ac:dyDescent="0.3">
      <c r="H440" s="38"/>
    </row>
    <row r="441" spans="8:8" hidden="1" x14ac:dyDescent="0.3">
      <c r="H441" s="38"/>
    </row>
    <row r="442" spans="8:8" hidden="1" x14ac:dyDescent="0.3">
      <c r="H442" s="38"/>
    </row>
    <row r="443" spans="8:8" hidden="1" x14ac:dyDescent="0.3">
      <c r="H443" s="38"/>
    </row>
    <row r="444" spans="8:8" hidden="1" x14ac:dyDescent="0.3">
      <c r="H444" s="38"/>
    </row>
    <row r="445" spans="8:8" hidden="1" x14ac:dyDescent="0.3">
      <c r="H445" s="38"/>
    </row>
    <row r="446" spans="8:8" hidden="1" x14ac:dyDescent="0.3">
      <c r="H446" s="38"/>
    </row>
    <row r="447" spans="8:8" hidden="1" x14ac:dyDescent="0.3">
      <c r="H447" s="38"/>
    </row>
    <row r="448" spans="8:8" hidden="1" x14ac:dyDescent="0.3">
      <c r="H448" s="38"/>
    </row>
    <row r="449" spans="8:8" hidden="1" x14ac:dyDescent="0.3">
      <c r="H449" s="38"/>
    </row>
    <row r="450" spans="8:8" hidden="1" x14ac:dyDescent="0.3">
      <c r="H450" s="38"/>
    </row>
    <row r="451" spans="8:8" hidden="1" x14ac:dyDescent="0.3">
      <c r="H451" s="38"/>
    </row>
    <row r="452" spans="8:8" hidden="1" x14ac:dyDescent="0.3">
      <c r="H452" s="38"/>
    </row>
    <row r="453" spans="8:8" hidden="1" x14ac:dyDescent="0.3">
      <c r="H453" s="38"/>
    </row>
    <row r="454" spans="8:8" hidden="1" x14ac:dyDescent="0.3">
      <c r="H454" s="38"/>
    </row>
    <row r="455" spans="8:8" hidden="1" x14ac:dyDescent="0.3">
      <c r="H455" s="38"/>
    </row>
    <row r="456" spans="8:8" hidden="1" x14ac:dyDescent="0.3">
      <c r="H456" s="38"/>
    </row>
    <row r="457" spans="8:8" hidden="1" x14ac:dyDescent="0.3">
      <c r="H457" s="38"/>
    </row>
    <row r="458" spans="8:8" hidden="1" x14ac:dyDescent="0.3">
      <c r="H458" s="38"/>
    </row>
    <row r="459" spans="8:8" hidden="1" x14ac:dyDescent="0.3">
      <c r="H459" s="38"/>
    </row>
    <row r="460" spans="8:8" hidden="1" x14ac:dyDescent="0.3">
      <c r="H460" s="38"/>
    </row>
    <row r="461" spans="8:8" hidden="1" x14ac:dyDescent="0.3">
      <c r="H461" s="38"/>
    </row>
    <row r="462" spans="8:8" hidden="1" x14ac:dyDescent="0.3">
      <c r="H462" s="38"/>
    </row>
    <row r="463" spans="8:8" hidden="1" x14ac:dyDescent="0.3">
      <c r="H463" s="38"/>
    </row>
    <row r="464" spans="8:8" hidden="1" x14ac:dyDescent="0.3">
      <c r="H464" s="38"/>
    </row>
    <row r="465" spans="8:8" hidden="1" x14ac:dyDescent="0.3">
      <c r="H465" s="38"/>
    </row>
    <row r="466" spans="8:8" hidden="1" x14ac:dyDescent="0.3">
      <c r="H466" s="38"/>
    </row>
    <row r="467" spans="8:8" hidden="1" x14ac:dyDescent="0.3">
      <c r="H467" s="38"/>
    </row>
    <row r="468" spans="8:8" hidden="1" x14ac:dyDescent="0.3">
      <c r="H468" s="38"/>
    </row>
    <row r="469" spans="8:8" hidden="1" x14ac:dyDescent="0.3">
      <c r="H469" s="38"/>
    </row>
    <row r="470" spans="8:8" hidden="1" x14ac:dyDescent="0.3">
      <c r="H470" s="38"/>
    </row>
    <row r="471" spans="8:8" hidden="1" x14ac:dyDescent="0.3">
      <c r="H471" s="38"/>
    </row>
    <row r="472" spans="8:8" hidden="1" x14ac:dyDescent="0.3">
      <c r="H472" s="38"/>
    </row>
    <row r="473" spans="8:8" hidden="1" x14ac:dyDescent="0.3">
      <c r="H473" s="38"/>
    </row>
    <row r="474" spans="8:8" hidden="1" x14ac:dyDescent="0.3">
      <c r="H474" s="38"/>
    </row>
    <row r="475" spans="8:8" hidden="1" x14ac:dyDescent="0.3">
      <c r="H475" s="38"/>
    </row>
    <row r="476" spans="8:8" hidden="1" x14ac:dyDescent="0.3">
      <c r="H476" s="38"/>
    </row>
    <row r="477" spans="8:8" hidden="1" x14ac:dyDescent="0.3">
      <c r="H477" s="38"/>
    </row>
    <row r="478" spans="8:8" hidden="1" x14ac:dyDescent="0.3">
      <c r="H478" s="38"/>
    </row>
    <row r="479" spans="8:8" hidden="1" x14ac:dyDescent="0.3">
      <c r="H479" s="38"/>
    </row>
    <row r="480" spans="8:8" hidden="1" x14ac:dyDescent="0.3">
      <c r="H480" s="38"/>
    </row>
    <row r="481" spans="8:8" hidden="1" x14ac:dyDescent="0.3">
      <c r="H481" s="38"/>
    </row>
    <row r="482" spans="8:8" hidden="1" x14ac:dyDescent="0.3">
      <c r="H482" s="38"/>
    </row>
    <row r="483" spans="8:8" hidden="1" x14ac:dyDescent="0.3">
      <c r="H483" s="38"/>
    </row>
    <row r="484" spans="8:8" hidden="1" x14ac:dyDescent="0.3">
      <c r="H484" s="38"/>
    </row>
    <row r="485" spans="8:8" hidden="1" x14ac:dyDescent="0.3">
      <c r="H485" s="38"/>
    </row>
    <row r="486" spans="8:8" hidden="1" x14ac:dyDescent="0.3">
      <c r="H486" s="38"/>
    </row>
    <row r="487" spans="8:8" hidden="1" x14ac:dyDescent="0.3">
      <c r="H487" s="38"/>
    </row>
    <row r="488" spans="8:8" hidden="1" x14ac:dyDescent="0.3">
      <c r="H488" s="38"/>
    </row>
    <row r="489" spans="8:8" hidden="1" x14ac:dyDescent="0.3">
      <c r="H489" s="38"/>
    </row>
    <row r="490" spans="8:8" hidden="1" x14ac:dyDescent="0.3">
      <c r="H490" s="38"/>
    </row>
    <row r="491" spans="8:8" hidden="1" x14ac:dyDescent="0.3">
      <c r="H491" s="38"/>
    </row>
    <row r="492" spans="8:8" hidden="1" x14ac:dyDescent="0.3">
      <c r="H492" s="38"/>
    </row>
    <row r="493" spans="8:8" hidden="1" x14ac:dyDescent="0.3">
      <c r="H493" s="38"/>
    </row>
    <row r="494" spans="8:8" hidden="1" x14ac:dyDescent="0.3">
      <c r="H494" s="38"/>
    </row>
    <row r="495" spans="8:8" hidden="1" x14ac:dyDescent="0.3">
      <c r="H495" s="38"/>
    </row>
    <row r="496" spans="8:8" hidden="1" x14ac:dyDescent="0.3">
      <c r="H496" s="38"/>
    </row>
    <row r="497" spans="8:8" hidden="1" x14ac:dyDescent="0.3">
      <c r="H497" s="38"/>
    </row>
    <row r="498" spans="8:8" hidden="1" x14ac:dyDescent="0.3">
      <c r="H498" s="38"/>
    </row>
    <row r="499" spans="8:8" hidden="1" x14ac:dyDescent="0.3">
      <c r="H499" s="38"/>
    </row>
    <row r="500" spans="8:8" hidden="1" x14ac:dyDescent="0.3">
      <c r="H500" s="38"/>
    </row>
    <row r="501" spans="8:8" hidden="1" x14ac:dyDescent="0.3">
      <c r="H501" s="38"/>
    </row>
    <row r="502" spans="8:8" hidden="1" x14ac:dyDescent="0.3">
      <c r="H502" s="38"/>
    </row>
    <row r="503" spans="8:8" hidden="1" x14ac:dyDescent="0.3">
      <c r="H503" s="38"/>
    </row>
    <row r="504" spans="8:8" hidden="1" x14ac:dyDescent="0.3">
      <c r="H504" s="38"/>
    </row>
    <row r="505" spans="8:8" hidden="1" x14ac:dyDescent="0.3">
      <c r="H505" s="38"/>
    </row>
    <row r="506" spans="8:8" hidden="1" x14ac:dyDescent="0.3">
      <c r="H506" s="38"/>
    </row>
    <row r="507" spans="8:8" hidden="1" x14ac:dyDescent="0.3">
      <c r="H507" s="38"/>
    </row>
    <row r="508" spans="8:8" hidden="1" x14ac:dyDescent="0.3">
      <c r="H508" s="38"/>
    </row>
    <row r="509" spans="8:8" hidden="1" x14ac:dyDescent="0.3">
      <c r="H509" s="38"/>
    </row>
    <row r="510" spans="8:8" hidden="1" x14ac:dyDescent="0.3">
      <c r="H510" s="38"/>
    </row>
    <row r="511" spans="8:8" hidden="1" x14ac:dyDescent="0.3">
      <c r="H511" s="38"/>
    </row>
    <row r="512" spans="8:8" hidden="1" x14ac:dyDescent="0.3">
      <c r="H512" s="38"/>
    </row>
    <row r="513" spans="8:8" hidden="1" x14ac:dyDescent="0.3">
      <c r="H513" s="38"/>
    </row>
    <row r="514" spans="8:8" hidden="1" x14ac:dyDescent="0.3">
      <c r="H514" s="38"/>
    </row>
    <row r="515" spans="8:8" hidden="1" x14ac:dyDescent="0.3">
      <c r="H515" s="38"/>
    </row>
    <row r="516" spans="8:8" hidden="1" x14ac:dyDescent="0.3">
      <c r="H516" s="38"/>
    </row>
    <row r="517" spans="8:8" hidden="1" x14ac:dyDescent="0.3">
      <c r="H517" s="38"/>
    </row>
    <row r="518" spans="8:8" hidden="1" x14ac:dyDescent="0.3">
      <c r="H518" s="38"/>
    </row>
    <row r="519" spans="8:8" hidden="1" x14ac:dyDescent="0.3">
      <c r="H519" s="38"/>
    </row>
    <row r="520" spans="8:8" hidden="1" x14ac:dyDescent="0.3">
      <c r="H520" s="38"/>
    </row>
    <row r="521" spans="8:8" hidden="1" x14ac:dyDescent="0.3">
      <c r="H521" s="38"/>
    </row>
    <row r="522" spans="8:8" hidden="1" x14ac:dyDescent="0.3">
      <c r="H522" s="38"/>
    </row>
    <row r="523" spans="8:8" hidden="1" x14ac:dyDescent="0.3">
      <c r="H523" s="38"/>
    </row>
    <row r="524" spans="8:8" hidden="1" x14ac:dyDescent="0.3">
      <c r="H524" s="38"/>
    </row>
    <row r="525" spans="8:8" hidden="1" x14ac:dyDescent="0.3">
      <c r="H525" s="38"/>
    </row>
    <row r="526" spans="8:8" hidden="1" x14ac:dyDescent="0.3">
      <c r="H526" s="38"/>
    </row>
    <row r="527" spans="8:8" hidden="1" x14ac:dyDescent="0.3">
      <c r="H527" s="38"/>
    </row>
    <row r="528" spans="8:8" hidden="1" x14ac:dyDescent="0.3">
      <c r="H528" s="38"/>
    </row>
    <row r="529" spans="8:8" hidden="1" x14ac:dyDescent="0.3">
      <c r="H529" s="38"/>
    </row>
    <row r="530" spans="8:8" hidden="1" x14ac:dyDescent="0.3">
      <c r="H530" s="38"/>
    </row>
    <row r="531" spans="8:8" hidden="1" x14ac:dyDescent="0.3">
      <c r="H531" s="38"/>
    </row>
    <row r="532" spans="8:8" hidden="1" x14ac:dyDescent="0.3">
      <c r="H532" s="38"/>
    </row>
    <row r="533" spans="8:8" hidden="1" x14ac:dyDescent="0.3">
      <c r="H533" s="38"/>
    </row>
    <row r="534" spans="8:8" hidden="1" x14ac:dyDescent="0.3">
      <c r="H534" s="38"/>
    </row>
    <row r="535" spans="8:8" hidden="1" x14ac:dyDescent="0.3">
      <c r="H535" s="38"/>
    </row>
    <row r="536" spans="8:8" hidden="1" x14ac:dyDescent="0.3">
      <c r="H536" s="38"/>
    </row>
    <row r="537" spans="8:8" hidden="1" x14ac:dyDescent="0.3">
      <c r="H537" s="38"/>
    </row>
    <row r="538" spans="8:8" hidden="1" x14ac:dyDescent="0.3">
      <c r="H538" s="38"/>
    </row>
    <row r="539" spans="8:8" hidden="1" x14ac:dyDescent="0.3">
      <c r="H539" s="38"/>
    </row>
    <row r="540" spans="8:8" hidden="1" x14ac:dyDescent="0.3">
      <c r="H540" s="38"/>
    </row>
    <row r="541" spans="8:8" hidden="1" x14ac:dyDescent="0.3">
      <c r="H541" s="38"/>
    </row>
    <row r="542" spans="8:8" hidden="1" x14ac:dyDescent="0.3">
      <c r="H542" s="38"/>
    </row>
    <row r="543" spans="8:8" hidden="1" x14ac:dyDescent="0.3">
      <c r="H543" s="38"/>
    </row>
    <row r="544" spans="8:8" hidden="1" x14ac:dyDescent="0.3">
      <c r="H544" s="38"/>
    </row>
    <row r="545" spans="8:8" hidden="1" x14ac:dyDescent="0.3">
      <c r="H545" s="38"/>
    </row>
    <row r="546" spans="8:8" hidden="1" x14ac:dyDescent="0.3">
      <c r="H546" s="38"/>
    </row>
    <row r="547" spans="8:8" hidden="1" x14ac:dyDescent="0.3">
      <c r="H547" s="38"/>
    </row>
    <row r="548" spans="8:8" hidden="1" x14ac:dyDescent="0.3">
      <c r="H548" s="38"/>
    </row>
    <row r="549" spans="8:8" hidden="1" x14ac:dyDescent="0.3">
      <c r="H549" s="38"/>
    </row>
    <row r="550" spans="8:8" hidden="1" x14ac:dyDescent="0.3">
      <c r="H550" s="38"/>
    </row>
    <row r="551" spans="8:8" hidden="1" x14ac:dyDescent="0.3">
      <c r="H551" s="38"/>
    </row>
    <row r="552" spans="8:8" hidden="1" x14ac:dyDescent="0.3">
      <c r="H552" s="38"/>
    </row>
    <row r="553" spans="8:8" hidden="1" x14ac:dyDescent="0.3">
      <c r="H553" s="38"/>
    </row>
    <row r="554" spans="8:8" hidden="1" x14ac:dyDescent="0.3">
      <c r="H554" s="38"/>
    </row>
    <row r="555" spans="8:8" hidden="1" x14ac:dyDescent="0.3">
      <c r="H555" s="38"/>
    </row>
    <row r="556" spans="8:8" hidden="1" x14ac:dyDescent="0.3">
      <c r="H556" s="38"/>
    </row>
    <row r="557" spans="8:8" hidden="1" x14ac:dyDescent="0.3">
      <c r="H557" s="38"/>
    </row>
    <row r="558" spans="8:8" hidden="1" x14ac:dyDescent="0.3">
      <c r="H558" s="38"/>
    </row>
    <row r="559" spans="8:8" hidden="1" x14ac:dyDescent="0.3">
      <c r="H559" s="38"/>
    </row>
    <row r="560" spans="8:8" hidden="1" x14ac:dyDescent="0.3">
      <c r="H560" s="38"/>
    </row>
    <row r="561" spans="8:8" hidden="1" x14ac:dyDescent="0.3">
      <c r="H561" s="38"/>
    </row>
    <row r="562" spans="8:8" hidden="1" x14ac:dyDescent="0.3">
      <c r="H562" s="38"/>
    </row>
    <row r="563" spans="8:8" hidden="1" x14ac:dyDescent="0.3">
      <c r="H563" s="38"/>
    </row>
    <row r="564" spans="8:8" hidden="1" x14ac:dyDescent="0.3">
      <c r="H564" s="38"/>
    </row>
    <row r="565" spans="8:8" hidden="1" x14ac:dyDescent="0.3">
      <c r="H565" s="38"/>
    </row>
    <row r="566" spans="8:8" hidden="1" x14ac:dyDescent="0.3">
      <c r="H566" s="38"/>
    </row>
    <row r="567" spans="8:8" hidden="1" x14ac:dyDescent="0.3">
      <c r="H567" s="38"/>
    </row>
    <row r="568" spans="8:8" hidden="1" x14ac:dyDescent="0.3">
      <c r="H568" s="38"/>
    </row>
    <row r="569" spans="8:8" hidden="1" x14ac:dyDescent="0.3">
      <c r="H569" s="38"/>
    </row>
    <row r="570" spans="8:8" hidden="1" x14ac:dyDescent="0.3">
      <c r="H570" s="38"/>
    </row>
    <row r="571" spans="8:8" hidden="1" x14ac:dyDescent="0.3">
      <c r="H571" s="38"/>
    </row>
    <row r="572" spans="8:8" hidden="1" x14ac:dyDescent="0.3">
      <c r="H572" s="38"/>
    </row>
    <row r="573" spans="8:8" hidden="1" x14ac:dyDescent="0.3">
      <c r="H573" s="38"/>
    </row>
    <row r="574" spans="8:8" hidden="1" x14ac:dyDescent="0.3">
      <c r="H574" s="38"/>
    </row>
    <row r="575" spans="8:8" hidden="1" x14ac:dyDescent="0.3">
      <c r="H575" s="38"/>
    </row>
    <row r="576" spans="8:8" hidden="1" x14ac:dyDescent="0.3">
      <c r="H576" s="38"/>
    </row>
    <row r="577" spans="8:8" hidden="1" x14ac:dyDescent="0.3">
      <c r="H577" s="38"/>
    </row>
    <row r="578" spans="8:8" ht="23.25" hidden="1" customHeight="1" x14ac:dyDescent="0.3">
      <c r="H578" s="38"/>
    </row>
  </sheetData>
  <sheetProtection password="9E48" sheet="1" objects="1" scenarios="1"/>
  <customSheetViews>
    <customSheetView guid="{01E6FF9C-BB30-4C32-9D09-6DB93F11503E}" hiddenRows="1" hiddenColumns="1">
      <selection activeCell="B19" sqref="B19"/>
      <pageMargins left="0.5" right="0.5" top="0.2" bottom="0.2" header="0" footer="0"/>
      <pageSetup paperSize="9" orientation="portrait" r:id="rId1"/>
      <headerFooter alignWithMargins="0"/>
    </customSheetView>
    <customSheetView guid="{483AFC7C-A53B-4837-A853-31CBC6C9ED1B}" hiddenRows="1" hiddenColumns="1">
      <selection activeCell="B6" sqref="B6"/>
      <pageMargins left="0.5" right="0.5" top="0.2" bottom="0.2" header="0" footer="0"/>
      <pageSetup paperSize="9" orientation="portrait" r:id="rId2"/>
      <headerFooter alignWithMargins="0"/>
    </customSheetView>
  </customSheetViews>
  <mergeCells count="20">
    <mergeCell ref="A34:B34"/>
    <mergeCell ref="A35:D35"/>
    <mergeCell ref="A29:B29"/>
    <mergeCell ref="A31:B31"/>
    <mergeCell ref="A32:B32"/>
    <mergeCell ref="A33:B33"/>
    <mergeCell ref="A25:B25"/>
    <mergeCell ref="A26:B26"/>
    <mergeCell ref="A30:B30"/>
    <mergeCell ref="A27:B27"/>
    <mergeCell ref="A28:B28"/>
    <mergeCell ref="A24:D24"/>
    <mergeCell ref="A23:F23"/>
    <mergeCell ref="A1:F1"/>
    <mergeCell ref="A2:F2"/>
    <mergeCell ref="A22:B22"/>
    <mergeCell ref="A21:B21"/>
    <mergeCell ref="F19:F20"/>
    <mergeCell ref="F16:F18"/>
    <mergeCell ref="F12:F14"/>
  </mergeCells>
  <phoneticPr fontId="0" type="noConversion"/>
  <conditionalFormatting sqref="A21:E22 F22">
    <cfRule type="expression" dxfId="12" priority="11" stopIfTrue="1">
      <formula>$A$21="Income Tax Refundable (Old Tax Regime)"</formula>
    </cfRule>
    <cfRule type="expression" dxfId="11" priority="12" stopIfTrue="1">
      <formula>$A$21="Income Tax Payable (Old Tax Regime)"</formula>
    </cfRule>
  </conditionalFormatting>
  <conditionalFormatting sqref="DS11:DS22">
    <cfRule type="cellIs" dxfId="10" priority="14" stopIfTrue="1" operator="lessThan">
      <formula>1</formula>
    </cfRule>
  </conditionalFormatting>
  <conditionalFormatting sqref="F21">
    <cfRule type="expression" dxfId="9" priority="1" stopIfTrue="1">
      <formula>$A$21="Income Tax Refundable (Old Tax Regime)"</formula>
    </cfRule>
    <cfRule type="expression" dxfId="8" priority="2" stopIfTrue="1">
      <formula>$A$21="Income Tax Payable (Old Tax Regime)"</formula>
    </cfRule>
  </conditionalFormatting>
  <dataValidations count="11">
    <dataValidation type="whole" operator="lessThanOrEqual" allowBlank="1" showInputMessage="1" showErrorMessage="1" errorTitle="Sorry...!!! Not Allow" error="HRA Rebate Permissible up to Actual HRA Recieved" sqref="C3:C20" xr:uid="{00000000-0002-0000-0300-000000000000}">
      <formula1>G20</formula1>
    </dataValidation>
    <dataValidation type="whole" allowBlank="1" showInputMessage="1" showErrorMessage="1" errorTitle="ARTICLE 80DDB" sqref="E13" xr:uid="{00000000-0002-0000-0300-000001000000}">
      <formula1>0</formula1>
      <formula2>I13</formula2>
    </dataValidation>
    <dataValidation type="whole" allowBlank="1" showInputMessage="1" showErrorMessage="1" errorTitle="ARTICLE 80D" sqref="E11" xr:uid="{00000000-0002-0000-0300-000002000000}">
      <formula1>0</formula1>
      <formula2>50000</formula2>
    </dataValidation>
    <dataValidation type="list" allowBlank="1" showInputMessage="1" showErrorMessage="1" sqref="E3" xr:uid="{00000000-0002-0000-0300-000003000000}">
      <formula1>"0,50000,75000"</formula1>
    </dataValidation>
    <dataValidation type="whole" operator="lessThanOrEqual" allowBlank="1" showInputMessage="1" showErrorMessage="1" errorTitle="Sorry...!!! Not Allow" error="HRA Rebate Permissible up to Actual HRA Recieved" sqref="B3" xr:uid="{00000000-0002-0000-0300-000004000000}">
      <formula1>I21</formula1>
    </dataValidation>
    <dataValidation type="whole" operator="lessThanOrEqual" allowBlank="1" showInputMessage="1" showErrorMessage="1" error="Maximum 2 lakh allowed_x000a_" sqref="B9" xr:uid="{00000000-0002-0000-0300-000005000000}">
      <formula1>200000</formula1>
    </dataValidation>
    <dataValidation type="whole" operator="lessThanOrEqual" allowBlank="1" showInputMessage="1" showErrorMessage="1" error="max 5000 allowed" sqref="B4" xr:uid="{00000000-0002-0000-0300-000006000000}">
      <formula1>5000</formula1>
    </dataValidation>
    <dataValidation type="whole" operator="lessThanOrEqual" allowBlank="1" showInputMessage="1" showErrorMessage="1" sqref="E16" xr:uid="{00000000-0002-0000-0300-000007000000}">
      <formula1>125000</formula1>
    </dataValidation>
    <dataValidation type="whole" allowBlank="1" showInputMessage="1" showErrorMessage="1" errorTitle="ARTICLE 80DD" sqref="E12" xr:uid="{00000000-0002-0000-0300-000008000000}">
      <formula1>0</formula1>
      <formula2>125000</formula2>
    </dataValidation>
    <dataValidation type="whole" operator="greaterThanOrEqual" allowBlank="1" showInputMessage="1" showErrorMessage="1" sqref="B7" xr:uid="{00000000-0002-0000-0300-000009000000}">
      <formula1>0</formula1>
    </dataValidation>
    <dataValidation type="whole" allowBlank="1" showInputMessage="1" showErrorMessage="1" sqref="E20" xr:uid="{00000000-0002-0000-0300-00000A000000}">
      <formula1>0</formula1>
      <formula2>14400</formula2>
    </dataValidation>
  </dataValidations>
  <printOptions horizontalCentered="1"/>
  <pageMargins left="0.16" right="0.16" top="0.3" bottom="0.196850393700787" header="0" footer="0"/>
  <pageSetup paperSize="9" scale="84" orientation="landscape" blackAndWhite="1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CC"/>
    <pageSetUpPr fitToPage="1"/>
  </sheetPr>
  <dimension ref="A1:R81"/>
  <sheetViews>
    <sheetView showGridLines="0" topLeftCell="A55" zoomScale="120" zoomScaleNormal="120" workbookViewId="0">
      <selection activeCell="L52" sqref="L52:N52"/>
    </sheetView>
  </sheetViews>
  <sheetFormatPr defaultColWidth="0" defaultRowHeight="13.2" zeroHeight="1" x14ac:dyDescent="0.25"/>
  <cols>
    <col min="1" max="1" width="3" customWidth="1"/>
    <col min="2" max="2" width="2.77734375" style="77" customWidth="1"/>
    <col min="3" max="3" width="4.5546875" style="5" customWidth="1"/>
    <col min="4" max="5" width="9.21875" style="5" customWidth="1"/>
    <col min="6" max="6" width="3.77734375" style="5" customWidth="1"/>
    <col min="7" max="7" width="4.21875" style="5" customWidth="1"/>
    <col min="8" max="8" width="2.77734375" style="5" customWidth="1"/>
    <col min="9" max="9" width="10.5546875" style="5" customWidth="1"/>
    <col min="10" max="10" width="5.21875" style="5" customWidth="1"/>
    <col min="11" max="12" width="12.21875" style="5" customWidth="1"/>
    <col min="13" max="13" width="9.44140625" style="5" customWidth="1"/>
    <col min="14" max="14" width="3.5546875" style="5" customWidth="1"/>
    <col min="15" max="15" width="13" style="5" customWidth="1"/>
    <col min="16" max="16" width="2.77734375" style="6" bestFit="1" customWidth="1"/>
    <col min="17" max="17" width="14" style="7" customWidth="1"/>
    <col min="18" max="18" width="3.77734375" customWidth="1"/>
    <col min="19" max="16384" width="9.21875" hidden="1"/>
  </cols>
  <sheetData>
    <row r="1" spans="2:17" s="8" customFormat="1" ht="18" x14ac:dyDescent="0.25">
      <c r="B1" s="407" t="str">
        <f>GA55A!C2</f>
        <v>Office of the Principal,MGGS PUR(Kotkasim)Khairthal-Tijara</v>
      </c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3" t="s">
        <v>136</v>
      </c>
      <c r="P1" s="403"/>
      <c r="Q1" s="404"/>
    </row>
    <row r="2" spans="2:17" s="8" customFormat="1" ht="23.4" thickBot="1" x14ac:dyDescent="0.3">
      <c r="B2" s="401" t="s">
        <v>324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5"/>
      <c r="P2" s="405"/>
      <c r="Q2" s="406"/>
    </row>
    <row r="3" spans="2:17" s="8" customFormat="1" ht="15.6" customHeight="1" x14ac:dyDescent="0.25">
      <c r="B3" s="112">
        <v>1</v>
      </c>
      <c r="C3" s="409" t="s">
        <v>10</v>
      </c>
      <c r="D3" s="410"/>
      <c r="E3" s="386" t="str">
        <f>GA55A!D5</f>
        <v>XXXXXXX</v>
      </c>
      <c r="F3" s="386"/>
      <c r="G3" s="386"/>
      <c r="H3" s="386"/>
      <c r="I3" s="386"/>
      <c r="J3" s="386"/>
      <c r="K3" s="105" t="s">
        <v>26</v>
      </c>
      <c r="L3" s="387" t="str">
        <f>GA55A!D6</f>
        <v>TEACHER (L-11)</v>
      </c>
      <c r="M3" s="387"/>
      <c r="N3" s="387"/>
      <c r="O3" s="106" t="s">
        <v>24</v>
      </c>
      <c r="P3" s="411" t="str">
        <f>IF(GA55A!M5="","",GA55A!M5)</f>
        <v>AAAAAXXXXA</v>
      </c>
      <c r="Q3" s="412"/>
    </row>
    <row r="4" spans="2:17" s="8" customFormat="1" ht="15.6" customHeight="1" x14ac:dyDescent="0.25">
      <c r="B4" s="113">
        <v>2</v>
      </c>
      <c r="C4" s="413" t="s">
        <v>325</v>
      </c>
      <c r="D4" s="413"/>
      <c r="E4" s="346"/>
      <c r="F4" s="346"/>
      <c r="G4" s="346"/>
      <c r="H4" s="346"/>
      <c r="I4" s="346"/>
      <c r="J4" s="346"/>
      <c r="K4" s="413"/>
      <c r="L4" s="346"/>
      <c r="M4" s="346"/>
      <c r="N4" s="346"/>
      <c r="O4" s="413"/>
      <c r="P4" s="391">
        <f>GA55A!N28</f>
        <v>984666</v>
      </c>
      <c r="Q4" s="392"/>
    </row>
    <row r="5" spans="2:17" s="8" customFormat="1" ht="15.6" customHeight="1" x14ac:dyDescent="0.25">
      <c r="B5" s="113">
        <v>3</v>
      </c>
      <c r="C5" s="346" t="s">
        <v>247</v>
      </c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93">
        <f>'Other Deduction'!B3+'Other Deduction'!E20</f>
        <v>0</v>
      </c>
      <c r="Q5" s="394"/>
    </row>
    <row r="6" spans="2:17" s="8" customFormat="1" ht="15.6" customHeight="1" x14ac:dyDescent="0.25">
      <c r="B6" s="113">
        <v>4</v>
      </c>
      <c r="C6" s="360" t="s">
        <v>243</v>
      </c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93">
        <f>P4-P5</f>
        <v>984666</v>
      </c>
      <c r="Q6" s="394"/>
    </row>
    <row r="7" spans="2:17" s="8" customFormat="1" ht="15.6" customHeight="1" x14ac:dyDescent="0.25">
      <c r="B7" s="347">
        <v>5</v>
      </c>
      <c r="C7" s="354" t="s">
        <v>210</v>
      </c>
      <c r="D7" s="355"/>
      <c r="E7" s="355"/>
      <c r="F7" s="355"/>
      <c r="G7" s="355"/>
      <c r="H7" s="355"/>
      <c r="I7" s="355"/>
      <c r="J7" s="355"/>
      <c r="K7" s="355"/>
      <c r="L7" s="355"/>
      <c r="M7" s="345">
        <v>50000</v>
      </c>
      <c r="N7" s="345"/>
      <c r="O7" s="345"/>
      <c r="P7" s="395"/>
      <c r="Q7" s="396"/>
    </row>
    <row r="8" spans="2:17" s="8" customFormat="1" ht="15.6" customHeight="1" x14ac:dyDescent="0.25">
      <c r="B8" s="348"/>
      <c r="C8" s="354" t="s">
        <v>248</v>
      </c>
      <c r="D8" s="355"/>
      <c r="E8" s="355"/>
      <c r="F8" s="355"/>
      <c r="G8" s="355"/>
      <c r="H8" s="355"/>
      <c r="I8" s="355"/>
      <c r="J8" s="355"/>
      <c r="K8" s="355"/>
      <c r="L8" s="355"/>
      <c r="M8" s="345">
        <f>'Other Deduction'!B4</f>
        <v>0</v>
      </c>
      <c r="N8" s="345"/>
      <c r="O8" s="345"/>
      <c r="P8" s="397"/>
      <c r="Q8" s="398"/>
    </row>
    <row r="9" spans="2:17" s="8" customFormat="1" ht="15.6" customHeight="1" x14ac:dyDescent="0.25">
      <c r="B9" s="348"/>
      <c r="C9" s="354" t="s">
        <v>249</v>
      </c>
      <c r="D9" s="355"/>
      <c r="E9" s="355"/>
      <c r="F9" s="355"/>
      <c r="G9" s="355"/>
      <c r="H9" s="355"/>
      <c r="I9" s="355"/>
      <c r="J9" s="355"/>
      <c r="K9" s="355"/>
      <c r="L9" s="355"/>
      <c r="M9" s="345">
        <f>'Other Deduction'!B5</f>
        <v>0</v>
      </c>
      <c r="N9" s="345"/>
      <c r="O9" s="345"/>
      <c r="P9" s="399"/>
      <c r="Q9" s="400"/>
    </row>
    <row r="10" spans="2:17" s="8" customFormat="1" ht="15.6" customHeight="1" x14ac:dyDescent="0.25">
      <c r="B10" s="349"/>
      <c r="C10" s="369" t="s">
        <v>214</v>
      </c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1"/>
      <c r="P10" s="393">
        <f>SUM(M7:O9)</f>
        <v>50000</v>
      </c>
      <c r="Q10" s="394"/>
    </row>
    <row r="11" spans="2:17" s="8" customFormat="1" ht="15.6" customHeight="1" x14ac:dyDescent="0.25">
      <c r="B11" s="113">
        <v>6</v>
      </c>
      <c r="C11" s="369" t="s">
        <v>215</v>
      </c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1"/>
      <c r="P11" s="391">
        <f>P6-P10</f>
        <v>934666</v>
      </c>
      <c r="Q11" s="392"/>
    </row>
    <row r="12" spans="2:17" s="8" customFormat="1" ht="15.6" customHeight="1" x14ac:dyDescent="0.25">
      <c r="B12" s="331">
        <v>7</v>
      </c>
      <c r="C12" s="332" t="s">
        <v>234</v>
      </c>
      <c r="D12" s="332"/>
      <c r="E12" s="332"/>
      <c r="F12" s="332"/>
      <c r="G12" s="332"/>
      <c r="H12" s="332"/>
      <c r="I12" s="332"/>
      <c r="J12" s="332"/>
      <c r="K12" s="333" t="s">
        <v>28</v>
      </c>
      <c r="L12" s="333"/>
      <c r="M12" s="345">
        <f>'Other Deduction'!B6</f>
        <v>0</v>
      </c>
      <c r="N12" s="345"/>
      <c r="O12" s="345"/>
      <c r="P12" s="388"/>
      <c r="Q12" s="389"/>
    </row>
    <row r="13" spans="2:17" s="8" customFormat="1" ht="15.6" customHeight="1" x14ac:dyDescent="0.25">
      <c r="B13" s="331"/>
      <c r="C13" s="340" t="s">
        <v>29</v>
      </c>
      <c r="D13" s="341"/>
      <c r="E13" s="337" t="s">
        <v>209</v>
      </c>
      <c r="F13" s="338"/>
      <c r="G13" s="339"/>
      <c r="H13" s="390" t="s">
        <v>11</v>
      </c>
      <c r="I13" s="390"/>
      <c r="J13" s="390"/>
      <c r="K13" s="333" t="s">
        <v>30</v>
      </c>
      <c r="L13" s="333"/>
      <c r="M13" s="333" t="s">
        <v>55</v>
      </c>
      <c r="N13" s="333"/>
      <c r="O13" s="333"/>
      <c r="P13" s="388"/>
      <c r="Q13" s="389"/>
    </row>
    <row r="14" spans="2:17" s="8" customFormat="1" ht="15.6" customHeight="1" x14ac:dyDescent="0.25">
      <c r="B14" s="331"/>
      <c r="C14" s="342"/>
      <c r="D14" s="343"/>
      <c r="E14" s="334">
        <f>ROUND(M12*0.3,0)</f>
        <v>0</v>
      </c>
      <c r="F14" s="335"/>
      <c r="G14" s="336"/>
      <c r="H14" s="345">
        <f>IF('Other Deduction'!B9&gt;200000,200000,'Other Deduction'!B9)</f>
        <v>0</v>
      </c>
      <c r="I14" s="345"/>
      <c r="J14" s="345"/>
      <c r="K14" s="345">
        <f>'Other Deduction'!B7</f>
        <v>0</v>
      </c>
      <c r="L14" s="345"/>
      <c r="M14" s="345">
        <f>E14+H14+K14</f>
        <v>0</v>
      </c>
      <c r="N14" s="345"/>
      <c r="O14" s="345"/>
      <c r="P14" s="388"/>
      <c r="Q14" s="389"/>
    </row>
    <row r="15" spans="2:17" s="8" customFormat="1" ht="15.6" customHeight="1" x14ac:dyDescent="0.25">
      <c r="B15" s="113"/>
      <c r="C15" s="369" t="s">
        <v>246</v>
      </c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1"/>
      <c r="P15" s="393">
        <f>M12-M14</f>
        <v>0</v>
      </c>
      <c r="Q15" s="394"/>
    </row>
    <row r="16" spans="2:17" s="8" customFormat="1" ht="15.6" customHeight="1" x14ac:dyDescent="0.25">
      <c r="B16" s="113">
        <v>8</v>
      </c>
      <c r="C16" s="369" t="s">
        <v>244</v>
      </c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1"/>
      <c r="P16" s="393">
        <f>P11+P15</f>
        <v>934666</v>
      </c>
      <c r="Q16" s="394"/>
    </row>
    <row r="17" spans="2:17" s="8" customFormat="1" ht="15.6" customHeight="1" x14ac:dyDescent="0.25">
      <c r="B17" s="113">
        <v>9</v>
      </c>
      <c r="C17" s="372" t="s">
        <v>23</v>
      </c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93">
        <f>'Other Deduction'!J6</f>
        <v>0</v>
      </c>
      <c r="Q17" s="394"/>
    </row>
    <row r="18" spans="2:17" s="8" customFormat="1" ht="15.6" customHeight="1" x14ac:dyDescent="0.25">
      <c r="B18" s="113">
        <v>10</v>
      </c>
      <c r="C18" s="373" t="s">
        <v>245</v>
      </c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91">
        <f>P16+P17</f>
        <v>934666</v>
      </c>
      <c r="Q18" s="392"/>
    </row>
    <row r="19" spans="2:17" s="8" customFormat="1" ht="15.6" customHeight="1" x14ac:dyDescent="0.25">
      <c r="B19" s="347">
        <v>11</v>
      </c>
      <c r="C19" s="373" t="s">
        <v>236</v>
      </c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4"/>
    </row>
    <row r="20" spans="2:17" s="8" customFormat="1" ht="15.6" customHeight="1" x14ac:dyDescent="0.25">
      <c r="B20" s="348"/>
      <c r="C20" s="375" t="s">
        <v>250</v>
      </c>
      <c r="D20" s="375"/>
      <c r="E20" s="375"/>
      <c r="F20" s="375"/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6"/>
    </row>
    <row r="21" spans="2:17" s="8" customFormat="1" ht="15.6" customHeight="1" x14ac:dyDescent="0.25">
      <c r="B21" s="348"/>
      <c r="C21" s="114" t="s">
        <v>31</v>
      </c>
      <c r="D21" s="346" t="s">
        <v>251</v>
      </c>
      <c r="E21" s="346"/>
      <c r="F21" s="346"/>
      <c r="G21" s="346"/>
      <c r="H21" s="384">
        <f>GA55A!Q28</f>
        <v>60000</v>
      </c>
      <c r="I21" s="385"/>
      <c r="J21" s="367" t="s">
        <v>34</v>
      </c>
      <c r="K21" s="361" t="s">
        <v>252</v>
      </c>
      <c r="L21" s="362"/>
      <c r="M21" s="363"/>
      <c r="N21" s="467">
        <v>0</v>
      </c>
      <c r="O21" s="468"/>
      <c r="P21" s="377"/>
      <c r="Q21" s="378"/>
    </row>
    <row r="22" spans="2:17" s="8" customFormat="1" ht="15.6" customHeight="1" x14ac:dyDescent="0.25">
      <c r="B22" s="348"/>
      <c r="C22" s="114" t="s">
        <v>33</v>
      </c>
      <c r="D22" s="354" t="s">
        <v>253</v>
      </c>
      <c r="E22" s="355"/>
      <c r="F22" s="355"/>
      <c r="G22" s="356"/>
      <c r="H22" s="384">
        <f>'Other Deduction'!B10+GA55A!T28</f>
        <v>0</v>
      </c>
      <c r="I22" s="385"/>
      <c r="J22" s="368"/>
      <c r="K22" s="364"/>
      <c r="L22" s="365"/>
      <c r="M22" s="366"/>
      <c r="N22" s="469"/>
      <c r="O22" s="470"/>
      <c r="P22" s="379"/>
      <c r="Q22" s="380"/>
    </row>
    <row r="23" spans="2:17" s="8" customFormat="1" ht="15.6" customHeight="1" x14ac:dyDescent="0.25">
      <c r="B23" s="348"/>
      <c r="C23" s="114" t="s">
        <v>35</v>
      </c>
      <c r="D23" s="354" t="s">
        <v>254</v>
      </c>
      <c r="E23" s="355"/>
      <c r="F23" s="355"/>
      <c r="G23" s="356"/>
      <c r="H23" s="384">
        <f>'Other Deduction'!B14</f>
        <v>0</v>
      </c>
      <c r="I23" s="385"/>
      <c r="J23" s="114" t="s">
        <v>36</v>
      </c>
      <c r="K23" s="353" t="s">
        <v>255</v>
      </c>
      <c r="L23" s="353"/>
      <c r="M23" s="353"/>
      <c r="N23" s="465">
        <f>'Other Deduction'!E8</f>
        <v>0</v>
      </c>
      <c r="O23" s="466"/>
      <c r="P23" s="379"/>
      <c r="Q23" s="380"/>
    </row>
    <row r="24" spans="2:17" s="8" customFormat="1" ht="15.6" customHeight="1" x14ac:dyDescent="0.25">
      <c r="B24" s="348"/>
      <c r="C24" s="114" t="s">
        <v>37</v>
      </c>
      <c r="D24" s="354" t="s">
        <v>256</v>
      </c>
      <c r="E24" s="355"/>
      <c r="F24" s="355"/>
      <c r="G24" s="356"/>
      <c r="H24" s="384">
        <f>'Other Deduction'!B16</f>
        <v>0</v>
      </c>
      <c r="I24" s="385"/>
      <c r="J24" s="114" t="s">
        <v>38</v>
      </c>
      <c r="K24" s="353" t="s">
        <v>14</v>
      </c>
      <c r="L24" s="353"/>
      <c r="M24" s="353"/>
      <c r="N24" s="465">
        <f>'Other Deduction'!B15</f>
        <v>0</v>
      </c>
      <c r="O24" s="466"/>
      <c r="P24" s="379"/>
      <c r="Q24" s="380"/>
    </row>
    <row r="25" spans="2:17" s="8" customFormat="1" ht="15.6" customHeight="1" x14ac:dyDescent="0.25">
      <c r="B25" s="348"/>
      <c r="C25" s="114" t="s">
        <v>39</v>
      </c>
      <c r="D25" s="354" t="s">
        <v>257</v>
      </c>
      <c r="E25" s="355"/>
      <c r="F25" s="355"/>
      <c r="G25" s="356"/>
      <c r="H25" s="384">
        <f>'Other Deduction'!B17</f>
        <v>0</v>
      </c>
      <c r="I25" s="385"/>
      <c r="J25" s="114" t="s">
        <v>40</v>
      </c>
      <c r="K25" s="353" t="s">
        <v>70</v>
      </c>
      <c r="L25" s="353"/>
      <c r="M25" s="353"/>
      <c r="N25" s="465">
        <f>'Other Deduction'!B12</f>
        <v>0</v>
      </c>
      <c r="O25" s="466"/>
      <c r="P25" s="379"/>
      <c r="Q25" s="380"/>
    </row>
    <row r="26" spans="2:17" s="8" customFormat="1" ht="15.6" customHeight="1" x14ac:dyDescent="0.25">
      <c r="B26" s="348"/>
      <c r="C26" s="114" t="s">
        <v>41</v>
      </c>
      <c r="D26" s="381" t="str">
        <f>IF(Master!B11="NO","Gen.Provident Fund (GPF)","Gen.Prov.Fund (GPF 2004)")</f>
        <v>Gen.Prov.Fund (GPF 2004)</v>
      </c>
      <c r="E26" s="382"/>
      <c r="F26" s="382"/>
      <c r="G26" s="383"/>
      <c r="H26" s="384">
        <f>GA55A!O28</f>
        <v>86134</v>
      </c>
      <c r="I26" s="385"/>
      <c r="J26" s="114" t="s">
        <v>42</v>
      </c>
      <c r="K26" s="353" t="s">
        <v>71</v>
      </c>
      <c r="L26" s="353"/>
      <c r="M26" s="353"/>
      <c r="N26" s="465">
        <f>'Other Deduction'!B19</f>
        <v>0</v>
      </c>
      <c r="O26" s="466"/>
      <c r="P26" s="379"/>
      <c r="Q26" s="380"/>
    </row>
    <row r="27" spans="2:17" s="8" customFormat="1" ht="15.6" customHeight="1" x14ac:dyDescent="0.25">
      <c r="B27" s="348"/>
      <c r="C27" s="114" t="s">
        <v>43</v>
      </c>
      <c r="D27" s="354" t="s">
        <v>258</v>
      </c>
      <c r="E27" s="355"/>
      <c r="F27" s="355"/>
      <c r="G27" s="356"/>
      <c r="H27" s="465">
        <f>GA55A!U28</f>
        <v>2100</v>
      </c>
      <c r="I27" s="466"/>
      <c r="J27" s="114" t="s">
        <v>44</v>
      </c>
      <c r="K27" s="353" t="s">
        <v>259</v>
      </c>
      <c r="L27" s="353"/>
      <c r="M27" s="353"/>
      <c r="N27" s="465">
        <f>'Other Deduction'!B20</f>
        <v>0</v>
      </c>
      <c r="O27" s="466"/>
      <c r="P27" s="379"/>
      <c r="Q27" s="380"/>
    </row>
    <row r="28" spans="2:17" s="8" customFormat="1" ht="15.6" customHeight="1" x14ac:dyDescent="0.25">
      <c r="B28" s="348"/>
      <c r="C28" s="114" t="s">
        <v>45</v>
      </c>
      <c r="D28" s="354" t="s">
        <v>9</v>
      </c>
      <c r="E28" s="355"/>
      <c r="F28" s="355"/>
      <c r="G28" s="356"/>
      <c r="H28" s="465">
        <f>'Other Deduction'!B13</f>
        <v>0</v>
      </c>
      <c r="I28" s="466"/>
      <c r="J28" s="114" t="s">
        <v>46</v>
      </c>
      <c r="K28" s="346" t="s">
        <v>260</v>
      </c>
      <c r="L28" s="346"/>
      <c r="M28" s="346"/>
      <c r="N28" s="465">
        <f>'Other Deduction'!B11</f>
        <v>0</v>
      </c>
      <c r="O28" s="466"/>
      <c r="P28" s="379"/>
      <c r="Q28" s="380"/>
    </row>
    <row r="29" spans="2:17" s="8" customFormat="1" ht="15.6" customHeight="1" x14ac:dyDescent="0.25">
      <c r="B29" s="348"/>
      <c r="C29" s="114" t="s">
        <v>47</v>
      </c>
      <c r="D29" s="346" t="s">
        <v>261</v>
      </c>
      <c r="E29" s="346"/>
      <c r="F29" s="346"/>
      <c r="G29" s="346"/>
      <c r="H29" s="465">
        <f>'Other Deduction'!B8</f>
        <v>0</v>
      </c>
      <c r="I29" s="466"/>
      <c r="J29" s="114" t="s">
        <v>100</v>
      </c>
      <c r="K29" s="346" t="s">
        <v>106</v>
      </c>
      <c r="L29" s="346"/>
      <c r="M29" s="346"/>
      <c r="N29" s="465">
        <f>'Other Deduction'!E7</f>
        <v>0</v>
      </c>
      <c r="O29" s="466"/>
      <c r="P29" s="379"/>
      <c r="Q29" s="380"/>
    </row>
    <row r="30" spans="2:17" s="8" customFormat="1" ht="15.6" customHeight="1" x14ac:dyDescent="0.25">
      <c r="B30" s="348"/>
      <c r="C30" s="114" t="s">
        <v>32</v>
      </c>
      <c r="D30" s="346" t="s">
        <v>101</v>
      </c>
      <c r="E30" s="346"/>
      <c r="F30" s="346"/>
      <c r="G30" s="346"/>
      <c r="H30" s="465">
        <f>'Other Deduction'!B18</f>
        <v>0</v>
      </c>
      <c r="I30" s="466"/>
      <c r="J30" s="114" t="s">
        <v>103</v>
      </c>
      <c r="K30" s="350" t="s">
        <v>262</v>
      </c>
      <c r="L30" s="351"/>
      <c r="M30" s="352"/>
      <c r="N30" s="471">
        <f>SUM(H21:I30)+SUM(N21:O29)</f>
        <v>148234</v>
      </c>
      <c r="O30" s="472"/>
      <c r="P30" s="379"/>
      <c r="Q30" s="380"/>
    </row>
    <row r="31" spans="2:17" s="8" customFormat="1" ht="15.6" customHeight="1" x14ac:dyDescent="0.25">
      <c r="B31" s="348"/>
      <c r="C31" s="360" t="s">
        <v>237</v>
      </c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  <c r="O31" s="360"/>
      <c r="P31" s="391">
        <f>IF(N30&lt;150001,ROUND(N30,0),150000)</f>
        <v>148234</v>
      </c>
      <c r="Q31" s="392"/>
    </row>
    <row r="32" spans="2:17" s="8" customFormat="1" ht="15.6" customHeight="1" x14ac:dyDescent="0.25">
      <c r="B32" s="348"/>
      <c r="C32" s="357" t="s">
        <v>337</v>
      </c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9"/>
      <c r="P32" s="393">
        <v>0</v>
      </c>
      <c r="Q32" s="394"/>
    </row>
    <row r="33" spans="2:17" s="8" customFormat="1" ht="15.6" customHeight="1" x14ac:dyDescent="0.25">
      <c r="B33" s="348"/>
      <c r="C33" s="459" t="s">
        <v>218</v>
      </c>
      <c r="D33" s="460"/>
      <c r="E33" s="460"/>
      <c r="F33" s="460"/>
      <c r="G33" s="460"/>
      <c r="H33" s="460"/>
      <c r="I33" s="460"/>
      <c r="J33" s="460"/>
      <c r="K33" s="460"/>
      <c r="L33" s="460"/>
      <c r="M33" s="460"/>
      <c r="N33" s="460"/>
      <c r="O33" s="461"/>
      <c r="P33" s="393">
        <f>IF('Other Deduction'!E10&gt;=50000,50000,'Other Deduction'!E10)</f>
        <v>0</v>
      </c>
      <c r="Q33" s="394"/>
    </row>
    <row r="34" spans="2:17" s="8" customFormat="1" ht="15.6" customHeight="1" x14ac:dyDescent="0.3">
      <c r="B34" s="349"/>
      <c r="C34" s="462" t="s">
        <v>206</v>
      </c>
      <c r="D34" s="463"/>
      <c r="E34" s="463"/>
      <c r="F34" s="463"/>
      <c r="G34" s="463"/>
      <c r="H34" s="463"/>
      <c r="I34" s="463"/>
      <c r="J34" s="463"/>
      <c r="K34" s="463"/>
      <c r="L34" s="463"/>
      <c r="M34" s="463"/>
      <c r="N34" s="463"/>
      <c r="O34" s="464"/>
      <c r="P34" s="391">
        <f>SUM(P31:Q33)</f>
        <v>148234</v>
      </c>
      <c r="Q34" s="392"/>
    </row>
    <row r="35" spans="2:17" s="8" customFormat="1" ht="15.6" customHeight="1" x14ac:dyDescent="0.25">
      <c r="B35" s="347">
        <v>12</v>
      </c>
      <c r="C35" s="373" t="s">
        <v>73</v>
      </c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4"/>
    </row>
    <row r="36" spans="2:17" s="8" customFormat="1" ht="15.6" customHeight="1" x14ac:dyDescent="0.25">
      <c r="B36" s="348"/>
      <c r="C36" s="453" t="s">
        <v>343</v>
      </c>
      <c r="D36" s="454"/>
      <c r="E36" s="454"/>
      <c r="F36" s="454"/>
      <c r="G36" s="454"/>
      <c r="H36" s="454"/>
      <c r="I36" s="454"/>
      <c r="J36" s="454"/>
      <c r="K36" s="454"/>
      <c r="L36" s="454"/>
      <c r="M36" s="454"/>
      <c r="N36" s="454"/>
      <c r="O36" s="455"/>
      <c r="P36" s="393">
        <f>'Other Deduction'!E11</f>
        <v>0</v>
      </c>
      <c r="Q36" s="394"/>
    </row>
    <row r="37" spans="2:17" s="8" customFormat="1" ht="15.6" customHeight="1" x14ac:dyDescent="0.25">
      <c r="B37" s="348"/>
      <c r="C37" s="346" t="s">
        <v>263</v>
      </c>
      <c r="D37" s="346"/>
      <c r="E37" s="346"/>
      <c r="F37" s="346"/>
      <c r="G37" s="346"/>
      <c r="H37" s="346"/>
      <c r="I37" s="346"/>
      <c r="J37" s="346"/>
      <c r="K37" s="346"/>
      <c r="L37" s="346"/>
      <c r="M37" s="346"/>
      <c r="N37" s="346"/>
      <c r="O37" s="346"/>
      <c r="P37" s="393">
        <f>'Other Deduction'!E12</f>
        <v>0</v>
      </c>
      <c r="Q37" s="394"/>
    </row>
    <row r="38" spans="2:17" s="8" customFormat="1" ht="15.6" customHeight="1" x14ac:dyDescent="0.25">
      <c r="B38" s="348"/>
      <c r="C38" s="354" t="s">
        <v>342</v>
      </c>
      <c r="D38" s="355"/>
      <c r="E38" s="355"/>
      <c r="F38" s="355"/>
      <c r="G38" s="355"/>
      <c r="H38" s="355"/>
      <c r="I38" s="355"/>
      <c r="J38" s="355"/>
      <c r="K38" s="355"/>
      <c r="L38" s="355"/>
      <c r="M38" s="355"/>
      <c r="N38" s="355"/>
      <c r="O38" s="356"/>
      <c r="P38" s="393">
        <f>'Other Deduction'!E13</f>
        <v>0</v>
      </c>
      <c r="Q38" s="394"/>
    </row>
    <row r="39" spans="2:17" s="8" customFormat="1" ht="15.6" customHeight="1" x14ac:dyDescent="0.25">
      <c r="B39" s="348"/>
      <c r="C39" s="346" t="s">
        <v>264</v>
      </c>
      <c r="D39" s="346"/>
      <c r="E39" s="346"/>
      <c r="F39" s="346"/>
      <c r="G39" s="346"/>
      <c r="H39" s="346"/>
      <c r="I39" s="346"/>
      <c r="J39" s="346"/>
      <c r="K39" s="346"/>
      <c r="L39" s="346"/>
      <c r="M39" s="346"/>
      <c r="N39" s="346"/>
      <c r="O39" s="346"/>
      <c r="P39" s="393">
        <f>'Other Deduction'!E14</f>
        <v>0</v>
      </c>
      <c r="Q39" s="394"/>
    </row>
    <row r="40" spans="2:17" s="8" customFormat="1" ht="15.6" customHeight="1" x14ac:dyDescent="0.25">
      <c r="B40" s="348"/>
      <c r="C40" s="346" t="s">
        <v>265</v>
      </c>
      <c r="D40" s="346"/>
      <c r="E40" s="346"/>
      <c r="F40" s="346"/>
      <c r="G40" s="346"/>
      <c r="H40" s="346"/>
      <c r="I40" s="346"/>
      <c r="J40" s="346"/>
      <c r="K40" s="346"/>
      <c r="L40" s="346"/>
      <c r="M40" s="346"/>
      <c r="N40" s="346"/>
      <c r="O40" s="346"/>
      <c r="P40" s="393">
        <f>'Other Deduction'!E15</f>
        <v>0</v>
      </c>
      <c r="Q40" s="394"/>
    </row>
    <row r="41" spans="2:17" s="8" customFormat="1" ht="15.6" customHeight="1" x14ac:dyDescent="0.25">
      <c r="B41" s="348"/>
      <c r="C41" s="453" t="s">
        <v>266</v>
      </c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5"/>
      <c r="P41" s="393">
        <f>'Other Deduction'!E16</f>
        <v>0</v>
      </c>
      <c r="Q41" s="394"/>
    </row>
    <row r="42" spans="2:17" s="8" customFormat="1" ht="15.6" customHeight="1" x14ac:dyDescent="0.25">
      <c r="B42" s="348"/>
      <c r="C42" s="354" t="s">
        <v>267</v>
      </c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355"/>
      <c r="O42" s="356"/>
      <c r="P42" s="393">
        <f>IF(Master!B15="Yes",0,IF('Other Deduction'!E4&gt;10000,10000,'Other Deduction'!E4))</f>
        <v>0</v>
      </c>
      <c r="Q42" s="394"/>
    </row>
    <row r="43" spans="2:17" s="8" customFormat="1" ht="15.6" customHeight="1" x14ac:dyDescent="0.25">
      <c r="B43" s="348"/>
      <c r="C43" s="354" t="s">
        <v>268</v>
      </c>
      <c r="D43" s="355"/>
      <c r="E43" s="355"/>
      <c r="F43" s="355"/>
      <c r="G43" s="355"/>
      <c r="H43" s="355"/>
      <c r="I43" s="355"/>
      <c r="J43" s="355"/>
      <c r="K43" s="355"/>
      <c r="L43" s="355"/>
      <c r="M43" s="355"/>
      <c r="N43" s="355"/>
      <c r="O43" s="356"/>
      <c r="P43" s="393">
        <f>IF(Master!B15="No",0,IF('Other Deduction'!J5&lt;50001,'Other Deduction'!J5,50000))</f>
        <v>0</v>
      </c>
      <c r="Q43" s="394"/>
    </row>
    <row r="44" spans="2:17" s="8" customFormat="1" ht="15.6" customHeight="1" x14ac:dyDescent="0.25">
      <c r="B44" s="348"/>
      <c r="C44" s="354" t="s">
        <v>293</v>
      </c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6"/>
      <c r="P44" s="393">
        <f>'Other Deduction'!E17</f>
        <v>0</v>
      </c>
      <c r="Q44" s="394"/>
    </row>
    <row r="45" spans="2:17" s="8" customFormat="1" ht="15.6" customHeight="1" x14ac:dyDescent="0.25">
      <c r="B45" s="349"/>
      <c r="C45" s="456" t="s">
        <v>238</v>
      </c>
      <c r="D45" s="456"/>
      <c r="E45" s="456"/>
      <c r="F45" s="456"/>
      <c r="G45" s="456"/>
      <c r="H45" s="456"/>
      <c r="I45" s="456"/>
      <c r="J45" s="456"/>
      <c r="K45" s="456"/>
      <c r="L45" s="456"/>
      <c r="M45" s="456"/>
      <c r="N45" s="456"/>
      <c r="O45" s="456"/>
      <c r="P45" s="457">
        <f>SUM(P36:Q44)</f>
        <v>0</v>
      </c>
      <c r="Q45" s="458"/>
    </row>
    <row r="46" spans="2:17" s="8" customFormat="1" ht="15.6" customHeight="1" x14ac:dyDescent="0.25">
      <c r="B46" s="113">
        <v>13</v>
      </c>
      <c r="C46" s="332" t="s">
        <v>269</v>
      </c>
      <c r="D46" s="332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93">
        <f>P34+P45</f>
        <v>148234</v>
      </c>
      <c r="Q46" s="394"/>
    </row>
    <row r="47" spans="2:17" s="8" customFormat="1" ht="15.6" customHeight="1" x14ac:dyDescent="0.25">
      <c r="B47" s="113">
        <v>14</v>
      </c>
      <c r="C47" s="332" t="s">
        <v>270</v>
      </c>
      <c r="D47" s="332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93">
        <f>(P18-P46)</f>
        <v>786432</v>
      </c>
      <c r="Q47" s="394"/>
    </row>
    <row r="48" spans="2:17" s="8" customFormat="1" ht="15.6" customHeight="1" x14ac:dyDescent="0.25">
      <c r="B48" s="113">
        <v>15</v>
      </c>
      <c r="C48" s="373" t="s">
        <v>235</v>
      </c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3"/>
      <c r="O48" s="373"/>
      <c r="P48" s="391">
        <f>ROUND(P47,-1)</f>
        <v>786430</v>
      </c>
      <c r="Q48" s="392"/>
    </row>
    <row r="49" spans="2:17" s="8" customFormat="1" ht="15.6" customHeight="1" x14ac:dyDescent="0.25">
      <c r="B49" s="347">
        <v>16</v>
      </c>
      <c r="C49" s="332" t="s">
        <v>271</v>
      </c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  <c r="P49" s="332"/>
      <c r="Q49" s="440"/>
    </row>
    <row r="50" spans="2:17" s="8" customFormat="1" ht="15.6" customHeight="1" x14ac:dyDescent="0.25">
      <c r="B50" s="348"/>
      <c r="C50" s="441" t="s">
        <v>58</v>
      </c>
      <c r="D50" s="441"/>
      <c r="E50" s="441"/>
      <c r="F50" s="441"/>
      <c r="G50" s="441"/>
      <c r="H50" s="441" t="s">
        <v>272</v>
      </c>
      <c r="I50" s="441"/>
      <c r="J50" s="441"/>
      <c r="K50" s="441"/>
      <c r="L50" s="442" t="s">
        <v>273</v>
      </c>
      <c r="M50" s="443"/>
      <c r="N50" s="443"/>
      <c r="O50" s="444"/>
      <c r="P50" s="475"/>
      <c r="Q50" s="476"/>
    </row>
    <row r="51" spans="2:17" s="8" customFormat="1" ht="15.6" customHeight="1" x14ac:dyDescent="0.25">
      <c r="B51" s="348"/>
      <c r="C51" s="416" t="s">
        <v>274</v>
      </c>
      <c r="D51" s="417"/>
      <c r="E51" s="418"/>
      <c r="F51" s="415" t="s">
        <v>48</v>
      </c>
      <c r="G51" s="415"/>
      <c r="H51" s="416" t="s">
        <v>202</v>
      </c>
      <c r="I51" s="417"/>
      <c r="J51" s="418"/>
      <c r="K51" s="102" t="s">
        <v>48</v>
      </c>
      <c r="L51" s="416"/>
      <c r="M51" s="417"/>
      <c r="N51" s="418"/>
      <c r="O51" s="102"/>
      <c r="P51" s="477">
        <v>0</v>
      </c>
      <c r="Q51" s="478"/>
    </row>
    <row r="52" spans="2:17" s="8" customFormat="1" ht="15.6" customHeight="1" x14ac:dyDescent="0.25">
      <c r="B52" s="348"/>
      <c r="C52" s="416" t="s">
        <v>49</v>
      </c>
      <c r="D52" s="417"/>
      <c r="E52" s="418"/>
      <c r="F52" s="414">
        <v>0.05</v>
      </c>
      <c r="G52" s="415"/>
      <c r="H52" s="415" t="s">
        <v>67</v>
      </c>
      <c r="I52" s="415"/>
      <c r="J52" s="415"/>
      <c r="K52" s="104">
        <v>0.05</v>
      </c>
      <c r="L52" s="416" t="s">
        <v>275</v>
      </c>
      <c r="M52" s="417"/>
      <c r="N52" s="418"/>
      <c r="O52" s="102" t="s">
        <v>48</v>
      </c>
      <c r="P52" s="393">
        <f>ROUND(IF(Master!$B$15="NO",IF(P48&lt;250001,0,IF(P48&gt;500000,12500,((P48-250000)*0.05))),IF(P48&lt;300001,0,IF(P48&gt;500000,10000,((P48-300000)*0.05)))),0)</f>
        <v>12500</v>
      </c>
      <c r="Q52" s="394"/>
    </row>
    <row r="53" spans="2:17" s="8" customFormat="1" ht="15.6" customHeight="1" x14ac:dyDescent="0.25">
      <c r="B53" s="348"/>
      <c r="C53" s="416" t="s">
        <v>50</v>
      </c>
      <c r="D53" s="417"/>
      <c r="E53" s="418"/>
      <c r="F53" s="414">
        <v>0.2</v>
      </c>
      <c r="G53" s="415"/>
      <c r="H53" s="415" t="s">
        <v>50</v>
      </c>
      <c r="I53" s="415"/>
      <c r="J53" s="415"/>
      <c r="K53" s="104">
        <v>0.2</v>
      </c>
      <c r="L53" s="416" t="s">
        <v>50</v>
      </c>
      <c r="M53" s="417"/>
      <c r="N53" s="418"/>
      <c r="O53" s="104">
        <v>0.2</v>
      </c>
      <c r="P53" s="393">
        <f>IF(P48&lt;500001,0,IF(P48&gt;1000000,100000,((P48-500000)*0.2)))</f>
        <v>57286</v>
      </c>
      <c r="Q53" s="394"/>
    </row>
    <row r="54" spans="2:17" s="8" customFormat="1" ht="15.6" customHeight="1" x14ac:dyDescent="0.25">
      <c r="B54" s="348"/>
      <c r="C54" s="445" t="s">
        <v>276</v>
      </c>
      <c r="D54" s="446"/>
      <c r="E54" s="447"/>
      <c r="F54" s="414">
        <v>0.3</v>
      </c>
      <c r="G54" s="415"/>
      <c r="H54" s="415" t="s">
        <v>277</v>
      </c>
      <c r="I54" s="415"/>
      <c r="J54" s="415"/>
      <c r="K54" s="104">
        <v>0.3</v>
      </c>
      <c r="L54" s="416" t="s">
        <v>277</v>
      </c>
      <c r="M54" s="417"/>
      <c r="N54" s="418"/>
      <c r="O54" s="104">
        <v>0.3</v>
      </c>
      <c r="P54" s="393">
        <f>IF(P48&lt;1000001,0,((P48-1000000)*0.3))</f>
        <v>0</v>
      </c>
      <c r="Q54" s="394"/>
    </row>
    <row r="55" spans="2:17" s="8" customFormat="1" ht="15.6" customHeight="1" x14ac:dyDescent="0.25">
      <c r="B55" s="348"/>
      <c r="C55" s="435" t="s">
        <v>56</v>
      </c>
      <c r="D55" s="436"/>
      <c r="E55" s="436"/>
      <c r="F55" s="436"/>
      <c r="G55" s="436"/>
      <c r="H55" s="436"/>
      <c r="I55" s="436"/>
      <c r="J55" s="436"/>
      <c r="K55" s="436"/>
      <c r="L55" s="436"/>
      <c r="M55" s="436"/>
      <c r="N55" s="436"/>
      <c r="O55" s="437"/>
      <c r="P55" s="479">
        <f>SUM(P51:Q54)</f>
        <v>69786</v>
      </c>
      <c r="Q55" s="480"/>
    </row>
    <row r="56" spans="2:17" s="8" customFormat="1" ht="15.6" customHeight="1" x14ac:dyDescent="0.25">
      <c r="B56" s="348"/>
      <c r="C56" s="448" t="s">
        <v>241</v>
      </c>
      <c r="D56" s="449"/>
      <c r="E56" s="449"/>
      <c r="F56" s="449"/>
      <c r="G56" s="449"/>
      <c r="H56" s="449"/>
      <c r="I56" s="449"/>
      <c r="J56" s="449"/>
      <c r="K56" s="449"/>
      <c r="L56" s="449"/>
      <c r="M56" s="449"/>
      <c r="N56" s="449"/>
      <c r="O56" s="450"/>
      <c r="P56" s="473">
        <f>IF(P48&gt;500000,0,IF(P55&lt;12501,P55,12500))</f>
        <v>0</v>
      </c>
      <c r="Q56" s="474"/>
    </row>
    <row r="57" spans="2:17" s="8" customFormat="1" ht="15.6" customHeight="1" x14ac:dyDescent="0.25">
      <c r="B57" s="348"/>
      <c r="C57" s="435" t="s">
        <v>239</v>
      </c>
      <c r="D57" s="436"/>
      <c r="E57" s="436"/>
      <c r="F57" s="436"/>
      <c r="G57" s="436"/>
      <c r="H57" s="436"/>
      <c r="I57" s="436"/>
      <c r="J57" s="436"/>
      <c r="K57" s="436"/>
      <c r="L57" s="436"/>
      <c r="M57" s="436"/>
      <c r="N57" s="436"/>
      <c r="O57" s="437"/>
      <c r="P57" s="479">
        <f>P55-P56</f>
        <v>69786</v>
      </c>
      <c r="Q57" s="480"/>
    </row>
    <row r="58" spans="2:17" s="8" customFormat="1" ht="15.6" customHeight="1" x14ac:dyDescent="0.25">
      <c r="B58" s="348"/>
      <c r="C58" s="438" t="s">
        <v>242</v>
      </c>
      <c r="D58" s="438"/>
      <c r="E58" s="438"/>
      <c r="F58" s="438"/>
      <c r="G58" s="438"/>
      <c r="H58" s="438"/>
      <c r="I58" s="438"/>
      <c r="J58" s="438"/>
      <c r="K58" s="438"/>
      <c r="L58" s="438"/>
      <c r="M58" s="438"/>
      <c r="N58" s="438"/>
      <c r="O58" s="438"/>
      <c r="P58" s="473">
        <f>ROUND(P57*0.04,0)</f>
        <v>2791</v>
      </c>
      <c r="Q58" s="474"/>
    </row>
    <row r="59" spans="2:17" s="8" customFormat="1" ht="15.6" customHeight="1" x14ac:dyDescent="0.25">
      <c r="B59" s="349"/>
      <c r="C59" s="439" t="s">
        <v>240</v>
      </c>
      <c r="D59" s="439"/>
      <c r="E59" s="439"/>
      <c r="F59" s="439"/>
      <c r="G59" s="439"/>
      <c r="H59" s="439"/>
      <c r="I59" s="439"/>
      <c r="J59" s="439"/>
      <c r="K59" s="439"/>
      <c r="L59" s="439"/>
      <c r="M59" s="439"/>
      <c r="N59" s="439"/>
      <c r="O59" s="439"/>
      <c r="P59" s="391">
        <f>SUM(P57:Q58)</f>
        <v>72577</v>
      </c>
      <c r="Q59" s="392"/>
    </row>
    <row r="60" spans="2:17" s="8" customFormat="1" ht="15.6" customHeight="1" x14ac:dyDescent="0.25">
      <c r="B60" s="113">
        <v>17</v>
      </c>
      <c r="C60" s="423" t="s">
        <v>278</v>
      </c>
      <c r="D60" s="424"/>
      <c r="E60" s="424"/>
      <c r="F60" s="424"/>
      <c r="G60" s="424"/>
      <c r="H60" s="424"/>
      <c r="I60" s="424"/>
      <c r="J60" s="424"/>
      <c r="K60" s="424"/>
      <c r="L60" s="424"/>
      <c r="M60" s="424"/>
      <c r="N60" s="424"/>
      <c r="O60" s="425"/>
      <c r="P60" s="473">
        <f>'Other Deduction'!E18</f>
        <v>0</v>
      </c>
      <c r="Q60" s="474"/>
    </row>
    <row r="61" spans="2:17" s="8" customFormat="1" ht="15.6" customHeight="1" x14ac:dyDescent="0.25">
      <c r="B61" s="113">
        <v>18</v>
      </c>
      <c r="C61" s="426" t="s">
        <v>59</v>
      </c>
      <c r="D61" s="426"/>
      <c r="E61" s="426"/>
      <c r="F61" s="426"/>
      <c r="G61" s="426"/>
      <c r="H61" s="426"/>
      <c r="I61" s="426"/>
      <c r="J61" s="426"/>
      <c r="K61" s="426"/>
      <c r="L61" s="426"/>
      <c r="M61" s="426"/>
      <c r="N61" s="426"/>
      <c r="O61" s="426"/>
      <c r="P61" s="479">
        <f>P59-P60</f>
        <v>72577</v>
      </c>
      <c r="Q61" s="480"/>
    </row>
    <row r="62" spans="2:17" ht="38.549999999999997" customHeight="1" x14ac:dyDescent="0.25">
      <c r="B62" s="347">
        <v>19</v>
      </c>
      <c r="C62" s="430" t="s">
        <v>51</v>
      </c>
      <c r="D62" s="430"/>
      <c r="E62" s="431"/>
      <c r="F62" s="427" t="s">
        <v>326</v>
      </c>
      <c r="G62" s="427"/>
      <c r="H62" s="427"/>
      <c r="I62" s="427"/>
      <c r="J62" s="428" t="s">
        <v>327</v>
      </c>
      <c r="K62" s="429"/>
      <c r="L62" s="101" t="s">
        <v>328</v>
      </c>
      <c r="M62" s="428" t="s">
        <v>329</v>
      </c>
      <c r="N62" s="429"/>
      <c r="O62" s="115" t="s">
        <v>60</v>
      </c>
      <c r="P62" s="451" t="s">
        <v>279</v>
      </c>
      <c r="Q62" s="452"/>
    </row>
    <row r="63" spans="2:17" ht="15.6" customHeight="1" x14ac:dyDescent="0.25">
      <c r="B63" s="349"/>
      <c r="C63" s="432"/>
      <c r="D63" s="432"/>
      <c r="E63" s="433"/>
      <c r="F63" s="419">
        <f>SUM(GA55A!V8:V14)</f>
        <v>21000</v>
      </c>
      <c r="G63" s="419"/>
      <c r="H63" s="419"/>
      <c r="I63" s="419"/>
      <c r="J63" s="419">
        <f>SUM(GA55A!V15:V17)</f>
        <v>9000</v>
      </c>
      <c r="K63" s="419"/>
      <c r="L63" s="166">
        <f>GA55A!V18</f>
        <v>3000</v>
      </c>
      <c r="M63" s="419">
        <f>GA55A!V19</f>
        <v>3000</v>
      </c>
      <c r="N63" s="419"/>
      <c r="O63" s="167">
        <f>SUM(GA55A!V20:V27)+'Other Deduction'!E19</f>
        <v>0</v>
      </c>
      <c r="P63" s="482">
        <f>F63+J63+L63+M63+O63</f>
        <v>36000</v>
      </c>
      <c r="Q63" s="483"/>
    </row>
    <row r="64" spans="2:17" ht="15.6" customHeight="1" thickBot="1" x14ac:dyDescent="0.3">
      <c r="B64" s="420" t="str">
        <f>IF(P61&gt;P63,"Income Tax Payable (Old Tax Regime)",IF(P61&lt;P63,"Income Tax Refundable (Old Tax Regime)","Income Tax Payble/Refundable (Old Tax Regime)"))</f>
        <v>Income Tax Payable (Old Tax Regime)</v>
      </c>
      <c r="C64" s="421"/>
      <c r="D64" s="421"/>
      <c r="E64" s="421"/>
      <c r="F64" s="421"/>
      <c r="G64" s="421"/>
      <c r="H64" s="421"/>
      <c r="I64" s="421"/>
      <c r="J64" s="421"/>
      <c r="K64" s="421"/>
      <c r="L64" s="421"/>
      <c r="M64" s="421"/>
      <c r="N64" s="421"/>
      <c r="O64" s="422"/>
      <c r="P64" s="484">
        <f>P61-P63</f>
        <v>36577</v>
      </c>
      <c r="Q64" s="485"/>
    </row>
    <row r="65" spans="1:18" ht="15.6" customHeight="1" x14ac:dyDescent="0.25">
      <c r="B65" s="11"/>
      <c r="C65" s="11"/>
      <c r="D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2"/>
      <c r="Q65" s="13"/>
    </row>
    <row r="66" spans="1:18" ht="14.4" x14ac:dyDescent="0.25">
      <c r="E66" s="153" t="s">
        <v>53</v>
      </c>
      <c r="K66" s="188" t="s">
        <v>353</v>
      </c>
      <c r="O66" s="153" t="s">
        <v>54</v>
      </c>
    </row>
    <row r="67" spans="1:18" ht="15" customHeight="1" x14ac:dyDescent="0.25">
      <c r="D67" s="481" t="str">
        <f>Master!B5</f>
        <v>XXXXXXX</v>
      </c>
      <c r="E67" s="481"/>
      <c r="F67" s="481"/>
      <c r="G67" s="481"/>
      <c r="K67" s="188"/>
      <c r="N67" s="481" t="str">
        <f>Master!D4</f>
        <v>XXXXXX XXXXX</v>
      </c>
      <c r="O67" s="481"/>
      <c r="P67" s="481"/>
      <c r="Q67" s="481"/>
    </row>
    <row r="68" spans="1:18" s="64" customFormat="1" ht="56.25" customHeight="1" x14ac:dyDescent="0.35">
      <c r="A68" s="327" t="s">
        <v>305</v>
      </c>
      <c r="B68" s="328"/>
      <c r="C68" s="328"/>
      <c r="D68" s="329"/>
      <c r="E68" s="329"/>
      <c r="F68" s="329"/>
      <c r="G68" s="329"/>
      <c r="H68" s="328"/>
      <c r="I68" s="328"/>
      <c r="J68" s="328"/>
      <c r="K68" s="328"/>
      <c r="L68" s="328"/>
      <c r="M68" s="328"/>
      <c r="N68" s="329"/>
      <c r="O68" s="329"/>
      <c r="P68" s="329"/>
      <c r="Q68" s="329"/>
      <c r="R68" s="330"/>
    </row>
    <row r="69" spans="1:18" ht="15.75" hidden="1" customHeight="1" x14ac:dyDescent="0.25"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</row>
    <row r="70" spans="1:18" ht="15.75" hidden="1" customHeight="1" x14ac:dyDescent="0.25"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</row>
    <row r="71" spans="1:18" ht="24" hidden="1" customHeight="1" x14ac:dyDescent="0.25"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8" ht="15.75" hidden="1" customHeight="1" x14ac:dyDescent="0.25">
      <c r="L72" s="434"/>
      <c r="M72" s="434"/>
      <c r="N72" s="434"/>
      <c r="O72" s="434"/>
      <c r="P72" s="434"/>
      <c r="Q72" s="434"/>
    </row>
    <row r="73" spans="1:18" ht="15.75" hidden="1" customHeight="1" x14ac:dyDescent="0.25">
      <c r="L73" s="434"/>
      <c r="M73" s="434"/>
      <c r="N73" s="434"/>
      <c r="O73" s="434"/>
      <c r="P73" s="434"/>
      <c r="Q73" s="434"/>
    </row>
    <row r="74" spans="1:18" ht="15.75" hidden="1" customHeight="1" x14ac:dyDescent="0.25">
      <c r="L74" s="434"/>
      <c r="M74" s="434"/>
      <c r="N74" s="434"/>
      <c r="O74" s="434"/>
      <c r="P74" s="434"/>
      <c r="Q74" s="434"/>
    </row>
    <row r="75" spans="1:18" ht="15.75" hidden="1" customHeight="1" x14ac:dyDescent="0.25">
      <c r="L75" s="434"/>
      <c r="M75" s="434"/>
      <c r="N75" s="434"/>
      <c r="O75" s="434"/>
      <c r="P75" s="434"/>
      <c r="Q75" s="434"/>
    </row>
    <row r="76" spans="1:18" ht="15.75" hidden="1" customHeight="1" x14ac:dyDescent="0.25">
      <c r="L76" s="434"/>
      <c r="M76" s="434"/>
      <c r="N76" s="434"/>
      <c r="O76" s="434"/>
      <c r="P76" s="434"/>
      <c r="Q76" s="434"/>
    </row>
    <row r="77" spans="1:18" ht="13.8" hidden="1" x14ac:dyDescent="0.3">
      <c r="D77" s="344"/>
      <c r="E77" s="344"/>
      <c r="F77" s="344"/>
      <c r="G77" s="344"/>
      <c r="H77" s="344"/>
      <c r="I77" s="344"/>
      <c r="J77" s="344"/>
      <c r="L77" s="434"/>
      <c r="M77" s="434"/>
      <c r="N77" s="434"/>
      <c r="O77" s="434"/>
      <c r="P77" s="434"/>
      <c r="Q77" s="434"/>
    </row>
    <row r="78" spans="1:18" hidden="1" x14ac:dyDescent="0.25">
      <c r="L78" s="434"/>
      <c r="M78" s="434"/>
      <c r="N78" s="434"/>
      <c r="O78" s="434"/>
      <c r="P78" s="434"/>
      <c r="Q78" s="434"/>
    </row>
    <row r="79" spans="1:18" hidden="1" x14ac:dyDescent="0.25">
      <c r="A79" s="25"/>
      <c r="B79" s="78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  <c r="Q79" s="28"/>
      <c r="R79" s="25"/>
    </row>
    <row r="80" spans="1:18" hidden="1" x14ac:dyDescent="0.25">
      <c r="A80" s="25"/>
      <c r="B80" s="78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7"/>
      <c r="Q80" s="28"/>
      <c r="R80" s="25"/>
    </row>
    <row r="81" spans="1:18" hidden="1" x14ac:dyDescent="0.25">
      <c r="A81" s="25"/>
      <c r="B81" s="78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7"/>
      <c r="Q81" s="28"/>
      <c r="R81" s="25"/>
    </row>
  </sheetData>
  <sheetProtection algorithmName="SHA-512" hashValue="Zatl0jbjluvZ4XtFV8gjl2aVMI3NEwalH6vYY/6+de01kCDe5RZX17sITahrriZ6bMcN6xnEj6zDhMbxHgFUfg==" saltValue="BCLqiXuf9WkRymOiVZ/g1w==" spinCount="100000" sheet="1" objects="1" scenarios="1"/>
  <customSheetViews>
    <customSheetView guid="{01E6FF9C-BB30-4C32-9D09-6DB93F11503E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1"/>
    </customSheetView>
    <customSheetView guid="{483AFC7C-A53B-4837-A853-31CBC6C9ED1B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2"/>
    </customSheetView>
  </customSheetViews>
  <mergeCells count="183">
    <mergeCell ref="D67:G67"/>
    <mergeCell ref="N67:Q67"/>
    <mergeCell ref="P57:Q57"/>
    <mergeCell ref="P58:Q58"/>
    <mergeCell ref="P59:Q59"/>
    <mergeCell ref="P60:Q60"/>
    <mergeCell ref="P61:Q61"/>
    <mergeCell ref="P63:Q63"/>
    <mergeCell ref="P64:Q64"/>
    <mergeCell ref="P56:Q56"/>
    <mergeCell ref="P16:Q16"/>
    <mergeCell ref="P17:Q17"/>
    <mergeCell ref="P18:Q18"/>
    <mergeCell ref="P31:Q31"/>
    <mergeCell ref="P32:Q32"/>
    <mergeCell ref="P33:Q33"/>
    <mergeCell ref="P34:Q34"/>
    <mergeCell ref="P36:Q36"/>
    <mergeCell ref="P37:Q37"/>
    <mergeCell ref="P50:Q50"/>
    <mergeCell ref="P46:Q46"/>
    <mergeCell ref="P47:Q47"/>
    <mergeCell ref="P48:Q48"/>
    <mergeCell ref="P51:Q51"/>
    <mergeCell ref="P52:Q52"/>
    <mergeCell ref="P53:Q53"/>
    <mergeCell ref="P54:Q54"/>
    <mergeCell ref="P55:Q55"/>
    <mergeCell ref="H27:I27"/>
    <mergeCell ref="H28:I28"/>
    <mergeCell ref="H29:I29"/>
    <mergeCell ref="H30:I30"/>
    <mergeCell ref="N21:O22"/>
    <mergeCell ref="N23:O23"/>
    <mergeCell ref="N24:O24"/>
    <mergeCell ref="N25:O25"/>
    <mergeCell ref="N26:O26"/>
    <mergeCell ref="N27:O27"/>
    <mergeCell ref="N28:O28"/>
    <mergeCell ref="N29:O29"/>
    <mergeCell ref="N30:O30"/>
    <mergeCell ref="C47:O47"/>
    <mergeCell ref="C48:O48"/>
    <mergeCell ref="F51:G51"/>
    <mergeCell ref="H51:J51"/>
    <mergeCell ref="L51:N51"/>
    <mergeCell ref="D30:G30"/>
    <mergeCell ref="C33:O33"/>
    <mergeCell ref="C34:O34"/>
    <mergeCell ref="C43:O43"/>
    <mergeCell ref="C44:O44"/>
    <mergeCell ref="B35:B45"/>
    <mergeCell ref="C35:Q35"/>
    <mergeCell ref="C36:O36"/>
    <mergeCell ref="C37:O37"/>
    <mergeCell ref="C38:O38"/>
    <mergeCell ref="C39:O39"/>
    <mergeCell ref="C40:O40"/>
    <mergeCell ref="C41:O41"/>
    <mergeCell ref="C45:O45"/>
    <mergeCell ref="C42:O42"/>
    <mergeCell ref="P38:Q38"/>
    <mergeCell ref="P39:Q39"/>
    <mergeCell ref="P40:Q40"/>
    <mergeCell ref="P41:Q41"/>
    <mergeCell ref="P42:Q42"/>
    <mergeCell ref="P43:Q43"/>
    <mergeCell ref="P44:Q44"/>
    <mergeCell ref="P45:Q45"/>
    <mergeCell ref="L72:Q78"/>
    <mergeCell ref="C55:O55"/>
    <mergeCell ref="C58:O58"/>
    <mergeCell ref="C59:O59"/>
    <mergeCell ref="B49:B59"/>
    <mergeCell ref="C49:Q49"/>
    <mergeCell ref="C50:G50"/>
    <mergeCell ref="H50:K50"/>
    <mergeCell ref="L50:O50"/>
    <mergeCell ref="C53:E53"/>
    <mergeCell ref="C54:E54"/>
    <mergeCell ref="C51:E51"/>
    <mergeCell ref="C52:E52"/>
    <mergeCell ref="F53:G53"/>
    <mergeCell ref="H53:J53"/>
    <mergeCell ref="L53:N53"/>
    <mergeCell ref="H52:J52"/>
    <mergeCell ref="L52:N52"/>
    <mergeCell ref="C56:O56"/>
    <mergeCell ref="C57:O57"/>
    <mergeCell ref="P62:Q62"/>
    <mergeCell ref="F63:I63"/>
    <mergeCell ref="J63:K63"/>
    <mergeCell ref="F52:G52"/>
    <mergeCell ref="F54:G54"/>
    <mergeCell ref="H54:J54"/>
    <mergeCell ref="L54:N54"/>
    <mergeCell ref="M63:N63"/>
    <mergeCell ref="B64:O64"/>
    <mergeCell ref="C60:O60"/>
    <mergeCell ref="C61:O61"/>
    <mergeCell ref="F62:I62"/>
    <mergeCell ref="J62:K62"/>
    <mergeCell ref="M62:N62"/>
    <mergeCell ref="C62:E63"/>
    <mergeCell ref="B62:B63"/>
    <mergeCell ref="B7:B10"/>
    <mergeCell ref="M9:O9"/>
    <mergeCell ref="C9:L9"/>
    <mergeCell ref="P7:Q9"/>
    <mergeCell ref="C8:L8"/>
    <mergeCell ref="M8:O8"/>
    <mergeCell ref="C10:O10"/>
    <mergeCell ref="B2:N2"/>
    <mergeCell ref="O1:Q2"/>
    <mergeCell ref="B1:N1"/>
    <mergeCell ref="C3:D3"/>
    <mergeCell ref="P3:Q3"/>
    <mergeCell ref="C4:O4"/>
    <mergeCell ref="C5:O5"/>
    <mergeCell ref="C6:O6"/>
    <mergeCell ref="P4:Q4"/>
    <mergeCell ref="P5:Q5"/>
    <mergeCell ref="P6:Q6"/>
    <mergeCell ref="P10:Q10"/>
    <mergeCell ref="C11:O11"/>
    <mergeCell ref="C7:L7"/>
    <mergeCell ref="M7:O7"/>
    <mergeCell ref="E3:J3"/>
    <mergeCell ref="L3:N3"/>
    <mergeCell ref="P12:Q14"/>
    <mergeCell ref="H13:J13"/>
    <mergeCell ref="K13:L13"/>
    <mergeCell ref="C15:O15"/>
    <mergeCell ref="P11:Q11"/>
    <mergeCell ref="P15:Q15"/>
    <mergeCell ref="C18:O18"/>
    <mergeCell ref="D28:G28"/>
    <mergeCell ref="K28:M28"/>
    <mergeCell ref="M13:O13"/>
    <mergeCell ref="H14:J14"/>
    <mergeCell ref="K14:L14"/>
    <mergeCell ref="M14:O14"/>
    <mergeCell ref="C19:Q19"/>
    <mergeCell ref="C20:Q20"/>
    <mergeCell ref="D21:G21"/>
    <mergeCell ref="D23:G23"/>
    <mergeCell ref="K23:M23"/>
    <mergeCell ref="P21:Q30"/>
    <mergeCell ref="D24:G24"/>
    <mergeCell ref="K24:M24"/>
    <mergeCell ref="D25:G25"/>
    <mergeCell ref="K25:M25"/>
    <mergeCell ref="D26:G26"/>
    <mergeCell ref="H21:I21"/>
    <mergeCell ref="H22:I22"/>
    <mergeCell ref="H23:I23"/>
    <mergeCell ref="H24:I24"/>
    <mergeCell ref="H25:I25"/>
    <mergeCell ref="H26:I26"/>
    <mergeCell ref="A68:R68"/>
    <mergeCell ref="B12:B14"/>
    <mergeCell ref="C12:J12"/>
    <mergeCell ref="K12:L12"/>
    <mergeCell ref="E14:G14"/>
    <mergeCell ref="E13:G13"/>
    <mergeCell ref="C13:D14"/>
    <mergeCell ref="D77:J77"/>
    <mergeCell ref="M12:O12"/>
    <mergeCell ref="D29:G29"/>
    <mergeCell ref="K29:M29"/>
    <mergeCell ref="C46:O46"/>
    <mergeCell ref="B19:B34"/>
    <mergeCell ref="K30:M30"/>
    <mergeCell ref="K26:M26"/>
    <mergeCell ref="D27:G27"/>
    <mergeCell ref="K27:M27"/>
    <mergeCell ref="C32:O32"/>
    <mergeCell ref="C31:O31"/>
    <mergeCell ref="K21:M22"/>
    <mergeCell ref="D22:G22"/>
    <mergeCell ref="J21:J22"/>
    <mergeCell ref="C16:O16"/>
    <mergeCell ref="C17:O17"/>
  </mergeCells>
  <conditionalFormatting sqref="P64:Q64">
    <cfRule type="cellIs" dxfId="7" priority="3" operator="lessThanOrEqual">
      <formula>0</formula>
    </cfRule>
    <cfRule type="cellIs" dxfId="6" priority="5" operator="greaterThanOrEqual">
      <formula>0</formula>
    </cfRule>
  </conditionalFormatting>
  <conditionalFormatting sqref="B64:O64">
    <cfRule type="containsText" dxfId="5" priority="1" operator="containsText" text="Income Tax Payable (Old Tax Regime)">
      <formula>NOT(ISERROR(SEARCH("Income Tax Payable (Old Tax Regime)",B64)))</formula>
    </cfRule>
    <cfRule type="containsText" dxfId="4" priority="2" operator="containsText" text="Income Tax Refundable (Old Tax Regime)">
      <formula>NOT(ISERROR(SEARCH("Income Tax Refundable (Old Tax Regime)",B64)))</formula>
    </cfRule>
  </conditionalFormatting>
  <hyperlinks>
    <hyperlink ref="K66" r:id="rId3" xr:uid="{00000000-0004-0000-0400-000000000000}"/>
  </hyperlinks>
  <printOptions horizontalCentered="1"/>
  <pageMargins left="0.27559055118110237" right="0.15748031496062992" top="0.23622047244094491" bottom="0" header="0.19685039370078741" footer="0.23622047244094491"/>
  <pageSetup paperSize="9" scale="78" orientation="portrait" blackAndWhite="1" verticalDpi="300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  <pageSetUpPr fitToPage="1"/>
  </sheetPr>
  <dimension ref="A1:R61"/>
  <sheetViews>
    <sheetView showGridLines="0" showWhiteSpace="0" topLeftCell="A52" zoomScale="120" zoomScaleNormal="120" workbookViewId="0">
      <selection activeCell="P47" sqref="P47:Q47"/>
    </sheetView>
  </sheetViews>
  <sheetFormatPr defaultColWidth="0" defaultRowHeight="0" customHeight="1" zeroHeight="1" x14ac:dyDescent="0.3"/>
  <cols>
    <col min="1" max="1" width="3" customWidth="1"/>
    <col min="2" max="2" width="2.77734375" style="111" customWidth="1"/>
    <col min="3" max="3" width="4.5546875" style="5" customWidth="1"/>
    <col min="4" max="5" width="9.21875" style="5" customWidth="1"/>
    <col min="6" max="6" width="3.77734375" style="5" customWidth="1"/>
    <col min="7" max="7" width="5" style="5" customWidth="1"/>
    <col min="8" max="8" width="2.77734375" style="5" customWidth="1"/>
    <col min="9" max="9" width="10.5546875" style="5" customWidth="1"/>
    <col min="10" max="10" width="5.21875" style="5" customWidth="1"/>
    <col min="11" max="12" width="12.21875" style="5" customWidth="1"/>
    <col min="13" max="13" width="9.44140625" style="5" customWidth="1"/>
    <col min="14" max="14" width="3.5546875" style="5" customWidth="1"/>
    <col min="15" max="15" width="13" style="5" customWidth="1"/>
    <col min="16" max="16" width="2.77734375" style="6" customWidth="1"/>
    <col min="17" max="17" width="14" style="7" customWidth="1"/>
    <col min="18" max="18" width="3.77734375" customWidth="1"/>
    <col min="19" max="16384" width="9.21875" hidden="1"/>
  </cols>
  <sheetData>
    <row r="1" spans="2:17" s="8" customFormat="1" ht="18" x14ac:dyDescent="0.25">
      <c r="B1" s="407" t="str">
        <f>GA55A!C2</f>
        <v>Office of the Principal,MGGS PUR(Kotkasim)Khairthal-Tijara</v>
      </c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3" t="s">
        <v>136</v>
      </c>
      <c r="P1" s="403"/>
      <c r="Q1" s="404"/>
    </row>
    <row r="2" spans="2:17" s="8" customFormat="1" ht="23.4" thickBot="1" x14ac:dyDescent="0.3">
      <c r="B2" s="492" t="s">
        <v>314</v>
      </c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05"/>
      <c r="P2" s="405"/>
      <c r="Q2" s="406"/>
    </row>
    <row r="3" spans="2:17" s="8" customFormat="1" ht="17.100000000000001" customHeight="1" x14ac:dyDescent="0.25">
      <c r="B3" s="108">
        <v>1</v>
      </c>
      <c r="C3" s="409" t="s">
        <v>10</v>
      </c>
      <c r="D3" s="410"/>
      <c r="E3" s="386" t="str">
        <f>GA55A!D5</f>
        <v>XXXXXXX</v>
      </c>
      <c r="F3" s="386"/>
      <c r="G3" s="386"/>
      <c r="H3" s="386"/>
      <c r="I3" s="386"/>
      <c r="J3" s="386"/>
      <c r="K3" s="105" t="s">
        <v>26</v>
      </c>
      <c r="L3" s="387" t="str">
        <f>GA55A!D6</f>
        <v>TEACHER (L-11)</v>
      </c>
      <c r="M3" s="387"/>
      <c r="N3" s="387"/>
      <c r="O3" s="106" t="s">
        <v>24</v>
      </c>
      <c r="P3" s="494" t="str">
        <f>IF(GA55A!M5="","",GA55A!M5)</f>
        <v>AAAAAXXXXA</v>
      </c>
      <c r="Q3" s="495"/>
    </row>
    <row r="4" spans="2:17" s="8" customFormat="1" ht="17.100000000000001" customHeight="1" x14ac:dyDescent="0.25">
      <c r="B4" s="109">
        <v>2</v>
      </c>
      <c r="C4" s="413" t="s">
        <v>315</v>
      </c>
      <c r="D4" s="413"/>
      <c r="E4" s="346"/>
      <c r="F4" s="346"/>
      <c r="G4" s="346"/>
      <c r="H4" s="346"/>
      <c r="I4" s="346"/>
      <c r="J4" s="346"/>
      <c r="K4" s="413"/>
      <c r="L4" s="346"/>
      <c r="M4" s="346"/>
      <c r="N4" s="346"/>
      <c r="O4" s="413"/>
      <c r="P4" s="517">
        <f>GA55A!N28</f>
        <v>984666</v>
      </c>
      <c r="Q4" s="518"/>
    </row>
    <row r="5" spans="2:17" s="8" customFormat="1" ht="17.100000000000001" customHeight="1" x14ac:dyDescent="0.25">
      <c r="B5" s="109">
        <v>3</v>
      </c>
      <c r="C5" s="346" t="s">
        <v>211</v>
      </c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541">
        <f>'Other Deduction'!E20</f>
        <v>0</v>
      </c>
      <c r="Q5" s="542"/>
    </row>
    <row r="6" spans="2:17" s="8" customFormat="1" ht="17.100000000000001" customHeight="1" x14ac:dyDescent="0.25">
      <c r="B6" s="109">
        <v>4</v>
      </c>
      <c r="C6" s="360" t="s">
        <v>27</v>
      </c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517">
        <f>P4-P5</f>
        <v>984666</v>
      </c>
      <c r="Q6" s="518"/>
    </row>
    <row r="7" spans="2:17" s="8" customFormat="1" ht="17.100000000000001" customHeight="1" x14ac:dyDescent="0.25">
      <c r="B7" s="488">
        <v>5</v>
      </c>
      <c r="C7" s="354" t="s">
        <v>316</v>
      </c>
      <c r="D7" s="355"/>
      <c r="E7" s="355"/>
      <c r="F7" s="355"/>
      <c r="G7" s="355"/>
      <c r="H7" s="355"/>
      <c r="I7" s="355"/>
      <c r="J7" s="355"/>
      <c r="K7" s="355"/>
      <c r="L7" s="355"/>
      <c r="M7" s="491">
        <v>75000</v>
      </c>
      <c r="N7" s="491"/>
      <c r="O7" s="491"/>
      <c r="P7" s="377"/>
      <c r="Q7" s="496"/>
    </row>
    <row r="8" spans="2:17" s="8" customFormat="1" ht="17.100000000000001" customHeight="1" x14ac:dyDescent="0.25">
      <c r="B8" s="489"/>
      <c r="C8" s="354" t="s">
        <v>212</v>
      </c>
      <c r="D8" s="355"/>
      <c r="E8" s="355"/>
      <c r="F8" s="355"/>
      <c r="G8" s="355"/>
      <c r="H8" s="355"/>
      <c r="I8" s="355"/>
      <c r="J8" s="355"/>
      <c r="K8" s="355"/>
      <c r="L8" s="355"/>
      <c r="M8" s="491">
        <v>0</v>
      </c>
      <c r="N8" s="491"/>
      <c r="O8" s="491"/>
      <c r="P8" s="497"/>
      <c r="Q8" s="498"/>
    </row>
    <row r="9" spans="2:17" s="8" customFormat="1" ht="17.100000000000001" customHeight="1" x14ac:dyDescent="0.25">
      <c r="B9" s="489"/>
      <c r="C9" s="354" t="s">
        <v>213</v>
      </c>
      <c r="D9" s="355"/>
      <c r="E9" s="355"/>
      <c r="F9" s="355"/>
      <c r="G9" s="355"/>
      <c r="H9" s="355"/>
      <c r="I9" s="355"/>
      <c r="J9" s="355"/>
      <c r="K9" s="355"/>
      <c r="L9" s="355"/>
      <c r="M9" s="491">
        <v>0</v>
      </c>
      <c r="N9" s="491"/>
      <c r="O9" s="491"/>
      <c r="P9" s="499"/>
      <c r="Q9" s="500"/>
    </row>
    <row r="10" spans="2:17" s="8" customFormat="1" ht="17.100000000000001" customHeight="1" x14ac:dyDescent="0.25">
      <c r="B10" s="490"/>
      <c r="C10" s="369" t="s">
        <v>214</v>
      </c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1"/>
      <c r="P10" s="541">
        <f>SUM(M7:O9)</f>
        <v>75000</v>
      </c>
      <c r="Q10" s="542"/>
    </row>
    <row r="11" spans="2:17" s="8" customFormat="1" ht="17.100000000000001" customHeight="1" x14ac:dyDescent="0.25">
      <c r="B11" s="109">
        <v>6</v>
      </c>
      <c r="C11" s="369" t="s">
        <v>215</v>
      </c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1"/>
      <c r="P11" s="517">
        <f>P6-P10</f>
        <v>909666</v>
      </c>
      <c r="Q11" s="518"/>
    </row>
    <row r="12" spans="2:17" s="8" customFormat="1" ht="17.100000000000001" customHeight="1" x14ac:dyDescent="0.25">
      <c r="B12" s="501">
        <v>7</v>
      </c>
      <c r="C12" s="332" t="s">
        <v>234</v>
      </c>
      <c r="D12" s="332"/>
      <c r="E12" s="332"/>
      <c r="F12" s="332"/>
      <c r="G12" s="332"/>
      <c r="H12" s="332"/>
      <c r="I12" s="332"/>
      <c r="J12" s="332"/>
      <c r="K12" s="333" t="s">
        <v>28</v>
      </c>
      <c r="L12" s="333"/>
      <c r="M12" s="345">
        <f>'Other Deduction'!B6</f>
        <v>0</v>
      </c>
      <c r="N12" s="345"/>
      <c r="O12" s="345"/>
      <c r="P12" s="388"/>
      <c r="Q12" s="389"/>
    </row>
    <row r="13" spans="2:17" s="8" customFormat="1" ht="17.100000000000001" customHeight="1" x14ac:dyDescent="0.25">
      <c r="B13" s="501"/>
      <c r="C13" s="340" t="s">
        <v>29</v>
      </c>
      <c r="D13" s="341"/>
      <c r="E13" s="337" t="s">
        <v>209</v>
      </c>
      <c r="F13" s="338"/>
      <c r="G13" s="339"/>
      <c r="H13" s="390" t="s">
        <v>11</v>
      </c>
      <c r="I13" s="390"/>
      <c r="J13" s="390"/>
      <c r="K13" s="333" t="s">
        <v>30</v>
      </c>
      <c r="L13" s="333"/>
      <c r="M13" s="333" t="s">
        <v>55</v>
      </c>
      <c r="N13" s="333"/>
      <c r="O13" s="333"/>
      <c r="P13" s="388"/>
      <c r="Q13" s="389"/>
    </row>
    <row r="14" spans="2:17" s="8" customFormat="1" ht="17.100000000000001" customHeight="1" x14ac:dyDescent="0.25">
      <c r="B14" s="501"/>
      <c r="C14" s="342"/>
      <c r="D14" s="343"/>
      <c r="E14" s="505">
        <v>0</v>
      </c>
      <c r="F14" s="506"/>
      <c r="G14" s="507"/>
      <c r="H14" s="491">
        <v>0</v>
      </c>
      <c r="I14" s="491"/>
      <c r="J14" s="491"/>
      <c r="K14" s="491">
        <v>0</v>
      </c>
      <c r="L14" s="491"/>
      <c r="M14" s="491">
        <v>0</v>
      </c>
      <c r="N14" s="491"/>
      <c r="O14" s="491"/>
      <c r="P14" s="388"/>
      <c r="Q14" s="389"/>
    </row>
    <row r="15" spans="2:17" s="8" customFormat="1" ht="17.100000000000001" customHeight="1" x14ac:dyDescent="0.25">
      <c r="B15" s="110"/>
      <c r="C15" s="508" t="s">
        <v>217</v>
      </c>
      <c r="D15" s="509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10"/>
      <c r="P15" s="541">
        <f>M12</f>
        <v>0</v>
      </c>
      <c r="Q15" s="542"/>
    </row>
    <row r="16" spans="2:17" s="8" customFormat="1" ht="17.100000000000001" customHeight="1" x14ac:dyDescent="0.25">
      <c r="B16" s="109">
        <v>8</v>
      </c>
      <c r="C16" s="369" t="s">
        <v>216</v>
      </c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1"/>
      <c r="P16" s="541">
        <f>P11+P15</f>
        <v>909666</v>
      </c>
      <c r="Q16" s="542"/>
    </row>
    <row r="17" spans="2:17" s="8" customFormat="1" ht="17.100000000000001" customHeight="1" x14ac:dyDescent="0.25">
      <c r="B17" s="109">
        <v>9</v>
      </c>
      <c r="C17" s="372" t="s">
        <v>23</v>
      </c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541">
        <f>'Other Deduction'!J6</f>
        <v>0</v>
      </c>
      <c r="Q17" s="542"/>
    </row>
    <row r="18" spans="2:17" s="8" customFormat="1" ht="17.100000000000001" customHeight="1" x14ac:dyDescent="0.25">
      <c r="B18" s="109">
        <v>10</v>
      </c>
      <c r="C18" s="373" t="s">
        <v>282</v>
      </c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517">
        <f>P16+P17</f>
        <v>909666</v>
      </c>
      <c r="Q18" s="518"/>
    </row>
    <row r="19" spans="2:17" s="8" customFormat="1" ht="17.100000000000001" customHeight="1" x14ac:dyDescent="0.25">
      <c r="B19" s="488">
        <v>11</v>
      </c>
      <c r="C19" s="373" t="s">
        <v>137</v>
      </c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4"/>
    </row>
    <row r="20" spans="2:17" s="8" customFormat="1" ht="17.100000000000001" customHeight="1" x14ac:dyDescent="0.3">
      <c r="B20" s="489"/>
      <c r="C20" s="511" t="s">
        <v>219</v>
      </c>
      <c r="D20" s="512"/>
      <c r="E20" s="512"/>
      <c r="F20" s="512"/>
      <c r="G20" s="512"/>
      <c r="H20" s="512"/>
      <c r="I20" s="512"/>
      <c r="J20" s="512"/>
      <c r="K20" s="512"/>
      <c r="L20" s="513"/>
      <c r="M20" s="513"/>
      <c r="N20" s="513"/>
      <c r="O20" s="514"/>
      <c r="P20" s="515">
        <v>0</v>
      </c>
      <c r="Q20" s="516"/>
    </row>
    <row r="21" spans="2:17" s="8" customFormat="1" ht="17.100000000000001" customHeight="1" x14ac:dyDescent="0.25">
      <c r="B21" s="489"/>
      <c r="C21" s="502" t="s">
        <v>338</v>
      </c>
      <c r="D21" s="503"/>
      <c r="E21" s="503"/>
      <c r="F21" s="503"/>
      <c r="G21" s="503"/>
      <c r="H21" s="503"/>
      <c r="I21" s="503"/>
      <c r="J21" s="503"/>
      <c r="K21" s="503"/>
      <c r="L21" s="503"/>
      <c r="M21" s="503"/>
      <c r="N21" s="503"/>
      <c r="O21" s="504"/>
      <c r="P21" s="515">
        <v>0</v>
      </c>
      <c r="Q21" s="516"/>
    </row>
    <row r="22" spans="2:17" s="8" customFormat="1" ht="17.100000000000001" customHeight="1" x14ac:dyDescent="0.25">
      <c r="B22" s="489"/>
      <c r="C22" s="459" t="s">
        <v>220</v>
      </c>
      <c r="D22" s="460"/>
      <c r="E22" s="460"/>
      <c r="F22" s="460"/>
      <c r="G22" s="460"/>
      <c r="H22" s="460"/>
      <c r="I22" s="460"/>
      <c r="J22" s="460"/>
      <c r="K22" s="460"/>
      <c r="L22" s="460"/>
      <c r="M22" s="460"/>
      <c r="N22" s="460"/>
      <c r="O22" s="461"/>
      <c r="P22" s="515">
        <f>IF('Other Deduction'!E10&gt;=50000,50000,'Other Deduction'!E10)</f>
        <v>0</v>
      </c>
      <c r="Q22" s="516"/>
    </row>
    <row r="23" spans="2:17" s="8" customFormat="1" ht="17.100000000000001" customHeight="1" x14ac:dyDescent="0.3">
      <c r="B23" s="490"/>
      <c r="C23" s="462" t="s">
        <v>206</v>
      </c>
      <c r="D23" s="463"/>
      <c r="E23" s="463"/>
      <c r="F23" s="463"/>
      <c r="G23" s="463"/>
      <c r="H23" s="463"/>
      <c r="I23" s="463"/>
      <c r="J23" s="463"/>
      <c r="K23" s="463"/>
      <c r="L23" s="463"/>
      <c r="M23" s="463"/>
      <c r="N23" s="463"/>
      <c r="O23" s="464"/>
      <c r="P23" s="517">
        <f>SUM(P20:Q22)</f>
        <v>0</v>
      </c>
      <c r="Q23" s="518"/>
    </row>
    <row r="24" spans="2:17" s="8" customFormat="1" ht="17.100000000000001" customHeight="1" x14ac:dyDescent="0.25">
      <c r="B24" s="488">
        <v>12</v>
      </c>
      <c r="C24" s="373" t="s">
        <v>73</v>
      </c>
      <c r="D24" s="373"/>
      <c r="E24" s="373"/>
      <c r="F24" s="373"/>
      <c r="G24" s="373"/>
      <c r="H24" s="373"/>
      <c r="I24" s="373"/>
      <c r="J24" s="373"/>
      <c r="K24" s="373"/>
      <c r="L24" s="373"/>
      <c r="M24" s="373"/>
      <c r="N24" s="373"/>
      <c r="O24" s="373"/>
      <c r="P24" s="373"/>
      <c r="Q24" s="374"/>
    </row>
    <row r="25" spans="2:17" s="8" customFormat="1" ht="17.100000000000001" customHeight="1" x14ac:dyDescent="0.25">
      <c r="B25" s="489"/>
      <c r="C25" s="453" t="s">
        <v>345</v>
      </c>
      <c r="D25" s="454"/>
      <c r="E25" s="454"/>
      <c r="F25" s="454"/>
      <c r="G25" s="454"/>
      <c r="H25" s="454"/>
      <c r="I25" s="454"/>
      <c r="J25" s="454"/>
      <c r="K25" s="454"/>
      <c r="L25" s="454"/>
      <c r="M25" s="454"/>
      <c r="N25" s="454"/>
      <c r="O25" s="455"/>
      <c r="P25" s="515">
        <v>0</v>
      </c>
      <c r="Q25" s="516"/>
    </row>
    <row r="26" spans="2:17" s="8" customFormat="1" ht="17.100000000000001" customHeight="1" x14ac:dyDescent="0.25">
      <c r="B26" s="489"/>
      <c r="C26" s="346" t="s">
        <v>346</v>
      </c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515">
        <v>0</v>
      </c>
      <c r="Q26" s="516"/>
    </row>
    <row r="27" spans="2:17" s="8" customFormat="1" ht="17.100000000000001" customHeight="1" x14ac:dyDescent="0.25">
      <c r="B27" s="489"/>
      <c r="C27" s="346" t="s">
        <v>344</v>
      </c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515">
        <v>0</v>
      </c>
      <c r="Q27" s="516"/>
    </row>
    <row r="28" spans="2:17" s="8" customFormat="1" ht="17.100000000000001" customHeight="1" x14ac:dyDescent="0.25">
      <c r="B28" s="489"/>
      <c r="C28" s="346" t="s">
        <v>207</v>
      </c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515">
        <v>0</v>
      </c>
      <c r="Q28" s="516"/>
    </row>
    <row r="29" spans="2:17" s="8" customFormat="1" ht="17.100000000000001" customHeight="1" x14ac:dyDescent="0.25">
      <c r="B29" s="489"/>
      <c r="C29" s="346" t="s">
        <v>221</v>
      </c>
      <c r="D29" s="346"/>
      <c r="E29" s="346"/>
      <c r="F29" s="346"/>
      <c r="G29" s="346"/>
      <c r="H29" s="346"/>
      <c r="I29" s="346"/>
      <c r="J29" s="346"/>
      <c r="K29" s="346"/>
      <c r="L29" s="346"/>
      <c r="M29" s="346"/>
      <c r="N29" s="346"/>
      <c r="O29" s="346"/>
      <c r="P29" s="515">
        <v>0</v>
      </c>
      <c r="Q29" s="516"/>
    </row>
    <row r="30" spans="2:17" s="8" customFormat="1" ht="17.100000000000001" customHeight="1" x14ac:dyDescent="0.25">
      <c r="B30" s="489"/>
      <c r="C30" s="453" t="s">
        <v>222</v>
      </c>
      <c r="D30" s="454"/>
      <c r="E30" s="454"/>
      <c r="F30" s="454"/>
      <c r="G30" s="454"/>
      <c r="H30" s="454"/>
      <c r="I30" s="454"/>
      <c r="J30" s="454"/>
      <c r="K30" s="454"/>
      <c r="L30" s="454"/>
      <c r="M30" s="454"/>
      <c r="N30" s="454"/>
      <c r="O30" s="455"/>
      <c r="P30" s="515">
        <v>0</v>
      </c>
      <c r="Q30" s="516"/>
    </row>
    <row r="31" spans="2:17" s="8" customFormat="1" ht="17.100000000000001" customHeight="1" x14ac:dyDescent="0.25">
      <c r="B31" s="489"/>
      <c r="C31" s="354" t="s">
        <v>223</v>
      </c>
      <c r="D31" s="355"/>
      <c r="E31" s="355"/>
      <c r="F31" s="355"/>
      <c r="G31" s="355"/>
      <c r="H31" s="355"/>
      <c r="I31" s="355"/>
      <c r="J31" s="355"/>
      <c r="K31" s="355"/>
      <c r="L31" s="355"/>
      <c r="M31" s="355"/>
      <c r="N31" s="355"/>
      <c r="O31" s="356"/>
      <c r="P31" s="515">
        <v>0</v>
      </c>
      <c r="Q31" s="516"/>
    </row>
    <row r="32" spans="2:17" s="8" customFormat="1" ht="17.100000000000001" customHeight="1" x14ac:dyDescent="0.25">
      <c r="B32" s="489"/>
      <c r="C32" s="354" t="s">
        <v>224</v>
      </c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355"/>
      <c r="O32" s="356"/>
      <c r="P32" s="515">
        <v>0</v>
      </c>
      <c r="Q32" s="516"/>
    </row>
    <row r="33" spans="2:17" s="8" customFormat="1" ht="17.100000000000001" customHeight="1" x14ac:dyDescent="0.25">
      <c r="B33" s="489"/>
      <c r="C33" s="354" t="s">
        <v>208</v>
      </c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6"/>
      <c r="P33" s="515">
        <v>0</v>
      </c>
      <c r="Q33" s="516"/>
    </row>
    <row r="34" spans="2:17" s="8" customFormat="1" ht="17.100000000000001" customHeight="1" x14ac:dyDescent="0.25">
      <c r="B34" s="490"/>
      <c r="C34" s="456" t="s">
        <v>138</v>
      </c>
      <c r="D34" s="456"/>
      <c r="E34" s="456"/>
      <c r="F34" s="456"/>
      <c r="G34" s="456"/>
      <c r="H34" s="456"/>
      <c r="I34" s="456"/>
      <c r="J34" s="456"/>
      <c r="K34" s="456"/>
      <c r="L34" s="456"/>
      <c r="M34" s="456"/>
      <c r="N34" s="456"/>
      <c r="O34" s="456"/>
      <c r="P34" s="541">
        <f>SUM(Q25:Q33)</f>
        <v>0</v>
      </c>
      <c r="Q34" s="542"/>
    </row>
    <row r="35" spans="2:17" s="8" customFormat="1" ht="17.100000000000001" customHeight="1" x14ac:dyDescent="0.25">
      <c r="B35" s="109">
        <v>13</v>
      </c>
      <c r="C35" s="373" t="s">
        <v>205</v>
      </c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541">
        <f>P23+P34</f>
        <v>0</v>
      </c>
      <c r="Q35" s="542"/>
    </row>
    <row r="36" spans="2:17" s="8" customFormat="1" ht="17.100000000000001" customHeight="1" x14ac:dyDescent="0.25">
      <c r="B36" s="109">
        <v>14</v>
      </c>
      <c r="C36" s="522" t="s">
        <v>225</v>
      </c>
      <c r="D36" s="522"/>
      <c r="E36" s="522"/>
      <c r="F36" s="522"/>
      <c r="G36" s="522"/>
      <c r="H36" s="522"/>
      <c r="I36" s="522"/>
      <c r="J36" s="522"/>
      <c r="K36" s="522"/>
      <c r="L36" s="522"/>
      <c r="M36" s="522"/>
      <c r="N36" s="522"/>
      <c r="O36" s="522"/>
      <c r="P36" s="541">
        <f>(P18-P35)</f>
        <v>909666</v>
      </c>
      <c r="Q36" s="542"/>
    </row>
    <row r="37" spans="2:17" s="8" customFormat="1" ht="17.100000000000001" customHeight="1" x14ac:dyDescent="0.25">
      <c r="B37" s="109">
        <v>15</v>
      </c>
      <c r="C37" s="373" t="s">
        <v>204</v>
      </c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517">
        <f>ROUND(P36,-1)</f>
        <v>909670</v>
      </c>
      <c r="Q37" s="518"/>
    </row>
    <row r="38" spans="2:17" s="8" customFormat="1" ht="17.100000000000001" customHeight="1" x14ac:dyDescent="0.25">
      <c r="B38" s="488">
        <v>16</v>
      </c>
      <c r="C38" s="346" t="s">
        <v>226</v>
      </c>
      <c r="D38" s="346"/>
      <c r="E38" s="346"/>
      <c r="F38" s="346"/>
      <c r="G38" s="346"/>
      <c r="H38" s="346"/>
      <c r="I38" s="346"/>
      <c r="J38" s="346"/>
      <c r="K38" s="346"/>
      <c r="L38" s="346"/>
      <c r="M38" s="346"/>
      <c r="N38" s="346"/>
      <c r="O38" s="346"/>
      <c r="P38" s="346"/>
      <c r="Q38" s="523"/>
    </row>
    <row r="39" spans="2:17" s="8" customFormat="1" ht="17.100000000000001" customHeight="1" x14ac:dyDescent="0.25">
      <c r="B39" s="489"/>
      <c r="C39" s="524" t="s">
        <v>227</v>
      </c>
      <c r="D39" s="525"/>
      <c r="E39" s="525"/>
      <c r="F39" s="525"/>
      <c r="G39" s="525"/>
      <c r="H39" s="525" t="s">
        <v>228</v>
      </c>
      <c r="I39" s="525"/>
      <c r="J39" s="525"/>
      <c r="K39" s="525"/>
      <c r="L39" s="526" t="s">
        <v>229</v>
      </c>
      <c r="M39" s="527"/>
      <c r="N39" s="527"/>
      <c r="O39" s="528"/>
      <c r="P39" s="544"/>
      <c r="Q39" s="545"/>
    </row>
    <row r="40" spans="2:17" s="8" customFormat="1" ht="17.100000000000001" customHeight="1" x14ac:dyDescent="0.25">
      <c r="B40" s="489"/>
      <c r="C40" s="416" t="s">
        <v>202</v>
      </c>
      <c r="D40" s="417"/>
      <c r="E40" s="418"/>
      <c r="F40" s="415" t="s">
        <v>48</v>
      </c>
      <c r="G40" s="415"/>
      <c r="H40" s="416" t="s">
        <v>202</v>
      </c>
      <c r="I40" s="417"/>
      <c r="J40" s="418"/>
      <c r="K40" s="102" t="s">
        <v>48</v>
      </c>
      <c r="L40" s="519" t="s">
        <v>298</v>
      </c>
      <c r="M40" s="520"/>
      <c r="N40" s="521"/>
      <c r="O40" s="103" t="s">
        <v>48</v>
      </c>
      <c r="P40" s="515">
        <v>0</v>
      </c>
      <c r="Q40" s="516"/>
    </row>
    <row r="41" spans="2:17" s="8" customFormat="1" ht="17.100000000000001" customHeight="1" x14ac:dyDescent="0.25">
      <c r="B41" s="489"/>
      <c r="C41" s="415" t="s">
        <v>317</v>
      </c>
      <c r="D41" s="415"/>
      <c r="E41" s="415"/>
      <c r="F41" s="414">
        <v>0.05</v>
      </c>
      <c r="G41" s="415"/>
      <c r="H41" s="415" t="s">
        <v>317</v>
      </c>
      <c r="I41" s="415"/>
      <c r="J41" s="415"/>
      <c r="K41" s="104">
        <v>0.05</v>
      </c>
      <c r="L41" s="415" t="s">
        <v>317</v>
      </c>
      <c r="M41" s="415"/>
      <c r="N41" s="415"/>
      <c r="O41" s="104">
        <v>0.05</v>
      </c>
      <c r="P41" s="541">
        <f>ROUND(IF(Master!$B$15="NO",IF(P37&lt;300001,0,IF(P37&gt;700000,20000,((P37-300000)*0.05))),IF(P37&lt;300001,0,IF(P37&gt;700000,20000,((P37-300000)*0.05)))),0)</f>
        <v>20000</v>
      </c>
      <c r="Q41" s="542"/>
    </row>
    <row r="42" spans="2:17" s="8" customFormat="1" ht="17.100000000000001" customHeight="1" x14ac:dyDescent="0.25">
      <c r="B42" s="489"/>
      <c r="C42" s="519" t="s">
        <v>318</v>
      </c>
      <c r="D42" s="520"/>
      <c r="E42" s="521"/>
      <c r="F42" s="414">
        <v>0.1</v>
      </c>
      <c r="G42" s="415"/>
      <c r="H42" s="519" t="s">
        <v>318</v>
      </c>
      <c r="I42" s="520"/>
      <c r="J42" s="521"/>
      <c r="K42" s="104">
        <v>0.1</v>
      </c>
      <c r="L42" s="519" t="s">
        <v>318</v>
      </c>
      <c r="M42" s="520"/>
      <c r="N42" s="521"/>
      <c r="O42" s="104">
        <v>0.1</v>
      </c>
      <c r="P42" s="541">
        <f>IF(P37&lt;700001,0,IF(P37&gt;1000000,30000,((P37-700000)*0.1)))</f>
        <v>20967</v>
      </c>
      <c r="Q42" s="542"/>
    </row>
    <row r="43" spans="2:17" s="8" customFormat="1" ht="17.100000000000001" customHeight="1" x14ac:dyDescent="0.25">
      <c r="B43" s="489"/>
      <c r="C43" s="519" t="s">
        <v>319</v>
      </c>
      <c r="D43" s="520"/>
      <c r="E43" s="521"/>
      <c r="F43" s="539">
        <v>0.15</v>
      </c>
      <c r="G43" s="540"/>
      <c r="H43" s="519" t="s">
        <v>319</v>
      </c>
      <c r="I43" s="520"/>
      <c r="J43" s="521"/>
      <c r="K43" s="104">
        <v>0.15</v>
      </c>
      <c r="L43" s="519" t="s">
        <v>319</v>
      </c>
      <c r="M43" s="520"/>
      <c r="N43" s="521"/>
      <c r="O43" s="104">
        <v>0.15</v>
      </c>
      <c r="P43" s="541">
        <f>IF(P37&lt;1000001,0,IF(P37&gt;1200000,30000,((P37-1000000)*0.15)))</f>
        <v>0</v>
      </c>
      <c r="Q43" s="542"/>
    </row>
    <row r="44" spans="2:17" s="8" customFormat="1" ht="17.100000000000001" customHeight="1" x14ac:dyDescent="0.25">
      <c r="B44" s="489"/>
      <c r="C44" s="519" t="s">
        <v>297</v>
      </c>
      <c r="D44" s="520"/>
      <c r="E44" s="521"/>
      <c r="F44" s="539">
        <v>0.2</v>
      </c>
      <c r="G44" s="540"/>
      <c r="H44" s="519" t="s">
        <v>297</v>
      </c>
      <c r="I44" s="520"/>
      <c r="J44" s="521"/>
      <c r="K44" s="104">
        <v>0.2</v>
      </c>
      <c r="L44" s="519" t="s">
        <v>297</v>
      </c>
      <c r="M44" s="520"/>
      <c r="N44" s="521"/>
      <c r="O44" s="104">
        <v>0.2</v>
      </c>
      <c r="P44" s="541">
        <f>IF(P37&lt;1200001,0,IF(P37&gt;1500000,60000,((P37-1200000)*0.2)))</f>
        <v>0</v>
      </c>
      <c r="Q44" s="542"/>
    </row>
    <row r="45" spans="2:17" s="8" customFormat="1" ht="17.100000000000001" customHeight="1" x14ac:dyDescent="0.25">
      <c r="B45" s="489"/>
      <c r="C45" s="519" t="s">
        <v>203</v>
      </c>
      <c r="D45" s="520"/>
      <c r="E45" s="521"/>
      <c r="F45" s="539">
        <v>0.3</v>
      </c>
      <c r="G45" s="540"/>
      <c r="H45" s="519" t="s">
        <v>203</v>
      </c>
      <c r="I45" s="520"/>
      <c r="J45" s="521"/>
      <c r="K45" s="104">
        <v>0.3</v>
      </c>
      <c r="L45" s="519" t="s">
        <v>203</v>
      </c>
      <c r="M45" s="520"/>
      <c r="N45" s="521"/>
      <c r="O45" s="104">
        <v>0.3</v>
      </c>
      <c r="P45" s="541">
        <f>IF(P37&lt;1500001,0,(P37-1500000)*0.3)</f>
        <v>0</v>
      </c>
      <c r="Q45" s="542"/>
    </row>
    <row r="46" spans="2:17" s="8" customFormat="1" ht="17.100000000000001" customHeight="1" x14ac:dyDescent="0.25">
      <c r="B46" s="489"/>
      <c r="C46" s="546" t="s">
        <v>56</v>
      </c>
      <c r="D46" s="547"/>
      <c r="E46" s="547"/>
      <c r="F46" s="547"/>
      <c r="G46" s="547"/>
      <c r="H46" s="547"/>
      <c r="I46" s="547"/>
      <c r="J46" s="547"/>
      <c r="K46" s="547"/>
      <c r="L46" s="547"/>
      <c r="M46" s="547"/>
      <c r="N46" s="547"/>
      <c r="O46" s="548"/>
      <c r="P46" s="531">
        <f>SUM(P40:Q45)</f>
        <v>40967</v>
      </c>
      <c r="Q46" s="532"/>
    </row>
    <row r="47" spans="2:17" s="8" customFormat="1" ht="31.5" customHeight="1" x14ac:dyDescent="0.25">
      <c r="B47" s="489"/>
      <c r="C47" s="549" t="s">
        <v>348</v>
      </c>
      <c r="D47" s="550"/>
      <c r="E47" s="550"/>
      <c r="F47" s="550"/>
      <c r="G47" s="550"/>
      <c r="H47" s="550"/>
      <c r="I47" s="550"/>
      <c r="J47" s="550"/>
      <c r="K47" s="550"/>
      <c r="L47" s="550"/>
      <c r="M47" s="550"/>
      <c r="N47" s="550"/>
      <c r="O47" s="551"/>
      <c r="P47" s="529">
        <f>IF(P37&lt;700001,P46,IF(P37&gt;722222,0,P46-(P37-700000)))</f>
        <v>0</v>
      </c>
      <c r="Q47" s="530"/>
    </row>
    <row r="48" spans="2:17" s="8" customFormat="1" ht="17.100000000000001" customHeight="1" x14ac:dyDescent="0.25">
      <c r="B48" s="489"/>
      <c r="C48" s="552" t="s">
        <v>69</v>
      </c>
      <c r="D48" s="553"/>
      <c r="E48" s="553"/>
      <c r="F48" s="553"/>
      <c r="G48" s="553"/>
      <c r="H48" s="553"/>
      <c r="I48" s="553"/>
      <c r="J48" s="553"/>
      <c r="K48" s="553"/>
      <c r="L48" s="553"/>
      <c r="M48" s="553"/>
      <c r="N48" s="553"/>
      <c r="O48" s="554"/>
      <c r="P48" s="531">
        <f>P46-P47</f>
        <v>40967</v>
      </c>
      <c r="Q48" s="532"/>
    </row>
    <row r="49" spans="1:18" s="8" customFormat="1" ht="17.100000000000001" customHeight="1" x14ac:dyDescent="0.25">
      <c r="B49" s="489"/>
      <c r="C49" s="438" t="s">
        <v>230</v>
      </c>
      <c r="D49" s="438"/>
      <c r="E49" s="438"/>
      <c r="F49" s="438"/>
      <c r="G49" s="438"/>
      <c r="H49" s="438"/>
      <c r="I49" s="438"/>
      <c r="J49" s="438"/>
      <c r="K49" s="438"/>
      <c r="L49" s="438"/>
      <c r="M49" s="438"/>
      <c r="N49" s="438"/>
      <c r="O49" s="438"/>
      <c r="P49" s="473">
        <f>ROUND(P48*0.04,0)</f>
        <v>1639</v>
      </c>
      <c r="Q49" s="474"/>
    </row>
    <row r="50" spans="1:18" s="8" customFormat="1" ht="17.100000000000001" customHeight="1" x14ac:dyDescent="0.25">
      <c r="B50" s="490"/>
      <c r="C50" s="439" t="s">
        <v>232</v>
      </c>
      <c r="D50" s="439"/>
      <c r="E50" s="439"/>
      <c r="F50" s="439"/>
      <c r="G50" s="439"/>
      <c r="H50" s="439"/>
      <c r="I50" s="439"/>
      <c r="J50" s="439"/>
      <c r="K50" s="439"/>
      <c r="L50" s="439"/>
      <c r="M50" s="439"/>
      <c r="N50" s="439"/>
      <c r="O50" s="439"/>
      <c r="P50" s="479">
        <f>SUM(P48:Q49)</f>
        <v>42606</v>
      </c>
      <c r="Q50" s="480"/>
    </row>
    <row r="51" spans="1:18" s="8" customFormat="1" ht="17.100000000000001" customHeight="1" x14ac:dyDescent="0.25">
      <c r="B51" s="109">
        <v>17</v>
      </c>
      <c r="C51" s="354" t="s">
        <v>231</v>
      </c>
      <c r="D51" s="355"/>
      <c r="E51" s="355"/>
      <c r="F51" s="355"/>
      <c r="G51" s="355"/>
      <c r="H51" s="355"/>
      <c r="I51" s="355"/>
      <c r="J51" s="355"/>
      <c r="K51" s="355"/>
      <c r="L51" s="355"/>
      <c r="M51" s="355"/>
      <c r="N51" s="355"/>
      <c r="O51" s="356"/>
      <c r="P51" s="473">
        <f>'Other Deduction'!E18</f>
        <v>0</v>
      </c>
      <c r="Q51" s="474"/>
    </row>
    <row r="52" spans="1:18" s="8" customFormat="1" ht="25.5" customHeight="1" x14ac:dyDescent="0.25">
      <c r="B52" s="109">
        <v>18</v>
      </c>
      <c r="C52" s="373" t="s">
        <v>59</v>
      </c>
      <c r="D52" s="373"/>
      <c r="E52" s="373"/>
      <c r="F52" s="373"/>
      <c r="G52" s="373"/>
      <c r="H52" s="373"/>
      <c r="I52" s="373"/>
      <c r="J52" s="373"/>
      <c r="K52" s="373"/>
      <c r="L52" s="373"/>
      <c r="M52" s="373"/>
      <c r="N52" s="373"/>
      <c r="O52" s="373"/>
      <c r="P52" s="479">
        <f>P50-P51</f>
        <v>42606</v>
      </c>
      <c r="Q52" s="480"/>
    </row>
    <row r="53" spans="1:18" ht="33.75" customHeight="1" x14ac:dyDescent="0.25">
      <c r="B53" s="488">
        <v>19</v>
      </c>
      <c r="C53" s="535" t="s">
        <v>51</v>
      </c>
      <c r="D53" s="535"/>
      <c r="E53" s="536"/>
      <c r="F53" s="427" t="s">
        <v>320</v>
      </c>
      <c r="G53" s="427"/>
      <c r="H53" s="427"/>
      <c r="I53" s="427"/>
      <c r="J53" s="428" t="s">
        <v>321</v>
      </c>
      <c r="K53" s="429"/>
      <c r="L53" s="101" t="s">
        <v>322</v>
      </c>
      <c r="M53" s="428" t="s">
        <v>323</v>
      </c>
      <c r="N53" s="429"/>
      <c r="O53" s="101" t="s">
        <v>60</v>
      </c>
      <c r="P53" s="428" t="s">
        <v>233</v>
      </c>
      <c r="Q53" s="555"/>
    </row>
    <row r="54" spans="1:18" ht="21" customHeight="1" x14ac:dyDescent="0.25">
      <c r="B54" s="490"/>
      <c r="C54" s="537"/>
      <c r="D54" s="537"/>
      <c r="E54" s="538"/>
      <c r="F54" s="419">
        <f>SUM(GA55A!V8:V14)</f>
        <v>21000</v>
      </c>
      <c r="G54" s="419"/>
      <c r="H54" s="419"/>
      <c r="I54" s="419"/>
      <c r="J54" s="419">
        <f>SUM(GA55A!V15:V17)</f>
        <v>9000</v>
      </c>
      <c r="K54" s="419"/>
      <c r="L54" s="166">
        <f>GA55A!V18</f>
        <v>3000</v>
      </c>
      <c r="M54" s="419">
        <f>GA55A!V19</f>
        <v>3000</v>
      </c>
      <c r="N54" s="419"/>
      <c r="O54" s="167">
        <f>SUM(GA55A!V20:V27)+'Other Deduction'!E19</f>
        <v>0</v>
      </c>
      <c r="P54" s="482">
        <f>F54+J54+L54+M54+O54</f>
        <v>36000</v>
      </c>
      <c r="Q54" s="483"/>
    </row>
    <row r="55" spans="1:18" ht="25.5" customHeight="1" thickBot="1" x14ac:dyDescent="0.3">
      <c r="B55" s="533" t="str">
        <f>IF(P52&gt;P54,"Income Tax Payable (New Tax Regime)",IF(P52&lt;P54,"Income Tax Refundable (New Tax Regime)","Income Tax Payble/Refundable"))</f>
        <v>Income Tax Payable (New Tax Regime)</v>
      </c>
      <c r="C55" s="534"/>
      <c r="D55" s="534"/>
      <c r="E55" s="534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484">
        <f>P52-P54</f>
        <v>6606</v>
      </c>
      <c r="Q55" s="485"/>
    </row>
    <row r="56" spans="1:18" ht="15.6" x14ac:dyDescent="0.25">
      <c r="B56" s="107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2"/>
      <c r="Q56" s="13"/>
    </row>
    <row r="57" spans="1:18" ht="13.8" x14ac:dyDescent="0.3"/>
    <row r="58" spans="1:18" ht="14.4" x14ac:dyDescent="0.3">
      <c r="E58" s="153" t="s">
        <v>53</v>
      </c>
      <c r="K58" s="188" t="s">
        <v>353</v>
      </c>
      <c r="O58" s="153" t="s">
        <v>54</v>
      </c>
    </row>
    <row r="59" spans="1:18" ht="15" customHeight="1" x14ac:dyDescent="0.3">
      <c r="D59" s="543" t="str">
        <f>Master!B5</f>
        <v>XXXXXXX</v>
      </c>
      <c r="E59" s="543"/>
      <c r="F59" s="543"/>
      <c r="G59" s="543"/>
      <c r="K59" s="218"/>
      <c r="M59" s="219"/>
      <c r="N59" s="543" t="str">
        <f>Master!D4</f>
        <v>XXXXXX XXXXX</v>
      </c>
      <c r="O59" s="543"/>
      <c r="P59" s="543"/>
      <c r="Q59" s="543"/>
    </row>
    <row r="60" spans="1:18" s="64" customFormat="1" ht="56.25" customHeight="1" x14ac:dyDescent="0.35">
      <c r="A60" s="486" t="s">
        <v>305</v>
      </c>
      <c r="B60" s="486"/>
      <c r="C60" s="486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N60" s="487"/>
      <c r="O60" s="487"/>
      <c r="P60" s="487"/>
      <c r="Q60" s="487"/>
      <c r="R60" s="486"/>
    </row>
    <row r="61" spans="1:18" ht="24" hidden="1" customHeight="1" x14ac:dyDescent="0.3"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</row>
  </sheetData>
  <sheetProtection algorithmName="SHA-512" hashValue="zhSjel2J6fyPnLUAWMj/qj/oVpUny0aXIE9ewrsXpHMaG79QMD6b/3V7GMrCMXd+gjh7n9ZUpHXcrVHoyGv5SA==" saltValue="urLWPxbovG5EkDPepgUlUA==" spinCount="100000" sheet="1" objects="1" scenarios="1"/>
  <mergeCells count="151">
    <mergeCell ref="D59:G59"/>
    <mergeCell ref="N59:Q59"/>
    <mergeCell ref="P52:Q52"/>
    <mergeCell ref="P54:Q54"/>
    <mergeCell ref="P55:Q55"/>
    <mergeCell ref="P34:Q34"/>
    <mergeCell ref="P35:Q35"/>
    <mergeCell ref="P36:Q36"/>
    <mergeCell ref="P37:Q37"/>
    <mergeCell ref="P40:Q40"/>
    <mergeCell ref="P39:Q39"/>
    <mergeCell ref="P41:Q41"/>
    <mergeCell ref="P42:Q42"/>
    <mergeCell ref="P43:Q43"/>
    <mergeCell ref="C46:O46"/>
    <mergeCell ref="C47:O47"/>
    <mergeCell ref="C48:O48"/>
    <mergeCell ref="C49:O49"/>
    <mergeCell ref="C50:O50"/>
    <mergeCell ref="C51:O51"/>
    <mergeCell ref="C42:E42"/>
    <mergeCell ref="F42:G42"/>
    <mergeCell ref="P53:Q53"/>
    <mergeCell ref="H42:J42"/>
    <mergeCell ref="F44:G44"/>
    <mergeCell ref="F45:G45"/>
    <mergeCell ref="L43:N43"/>
    <mergeCell ref="L44:N44"/>
    <mergeCell ref="L45:N45"/>
    <mergeCell ref="P44:Q44"/>
    <mergeCell ref="P45:Q45"/>
    <mergeCell ref="P46:Q46"/>
    <mergeCell ref="P4:Q4"/>
    <mergeCell ref="P5:Q5"/>
    <mergeCell ref="P6:Q6"/>
    <mergeCell ref="P10:Q10"/>
    <mergeCell ref="P11:Q11"/>
    <mergeCell ref="P15:Q15"/>
    <mergeCell ref="P17:Q17"/>
    <mergeCell ref="P18:Q18"/>
    <mergeCell ref="P16:Q16"/>
    <mergeCell ref="P25:Q25"/>
    <mergeCell ref="P26:Q26"/>
    <mergeCell ref="P27:Q27"/>
    <mergeCell ref="P28:Q28"/>
    <mergeCell ref="P29:Q29"/>
    <mergeCell ref="P30:Q30"/>
    <mergeCell ref="P31:Q31"/>
    <mergeCell ref="P47:Q47"/>
    <mergeCell ref="P48:Q48"/>
    <mergeCell ref="P49:Q49"/>
    <mergeCell ref="P50:Q50"/>
    <mergeCell ref="P51:Q51"/>
    <mergeCell ref="F54:I54"/>
    <mergeCell ref="J54:K54"/>
    <mergeCell ref="M54:N54"/>
    <mergeCell ref="B55:O55"/>
    <mergeCell ref="C52:O52"/>
    <mergeCell ref="B53:B54"/>
    <mergeCell ref="C53:E54"/>
    <mergeCell ref="F53:I53"/>
    <mergeCell ref="J53:K53"/>
    <mergeCell ref="M53:N53"/>
    <mergeCell ref="B38:B50"/>
    <mergeCell ref="H43:J43"/>
    <mergeCell ref="H44:J44"/>
    <mergeCell ref="H45:J45"/>
    <mergeCell ref="C43:E43"/>
    <mergeCell ref="C44:E44"/>
    <mergeCell ref="C45:E45"/>
    <mergeCell ref="F43:G43"/>
    <mergeCell ref="L42:N42"/>
    <mergeCell ref="H40:J40"/>
    <mergeCell ref="L40:N40"/>
    <mergeCell ref="C41:E41"/>
    <mergeCell ref="F41:G41"/>
    <mergeCell ref="H41:J41"/>
    <mergeCell ref="L41:N41"/>
    <mergeCell ref="C33:O33"/>
    <mergeCell ref="C34:O34"/>
    <mergeCell ref="C35:O35"/>
    <mergeCell ref="C36:O36"/>
    <mergeCell ref="C37:O37"/>
    <mergeCell ref="C38:Q38"/>
    <mergeCell ref="C39:G39"/>
    <mergeCell ref="H39:K39"/>
    <mergeCell ref="L39:O39"/>
    <mergeCell ref="C40:E40"/>
    <mergeCell ref="F40:G40"/>
    <mergeCell ref="P33:Q33"/>
    <mergeCell ref="B24:B34"/>
    <mergeCell ref="C24:Q24"/>
    <mergeCell ref="C25:O25"/>
    <mergeCell ref="C26:O26"/>
    <mergeCell ref="C27:O27"/>
    <mergeCell ref="C28:O28"/>
    <mergeCell ref="C29:O29"/>
    <mergeCell ref="C30:O30"/>
    <mergeCell ref="C31:O31"/>
    <mergeCell ref="C32:O32"/>
    <mergeCell ref="P32:Q32"/>
    <mergeCell ref="B19:B23"/>
    <mergeCell ref="C19:Q19"/>
    <mergeCell ref="M13:O13"/>
    <mergeCell ref="E14:G14"/>
    <mergeCell ref="H14:J14"/>
    <mergeCell ref="K14:L14"/>
    <mergeCell ref="M14:O14"/>
    <mergeCell ref="C15:O15"/>
    <mergeCell ref="C20:K20"/>
    <mergeCell ref="L20:O20"/>
    <mergeCell ref="P20:Q20"/>
    <mergeCell ref="P21:Q21"/>
    <mergeCell ref="P22:Q22"/>
    <mergeCell ref="P23:Q23"/>
    <mergeCell ref="M12:O12"/>
    <mergeCell ref="P12:Q14"/>
    <mergeCell ref="C13:D14"/>
    <mergeCell ref="E13:G13"/>
    <mergeCell ref="H13:J13"/>
    <mergeCell ref="K13:L13"/>
    <mergeCell ref="C21:O21"/>
    <mergeCell ref="C22:O22"/>
    <mergeCell ref="C23:O23"/>
    <mergeCell ref="C16:O16"/>
    <mergeCell ref="C17:O17"/>
    <mergeCell ref="C18:O18"/>
    <mergeCell ref="A60:R60"/>
    <mergeCell ref="B7:B10"/>
    <mergeCell ref="C7:L7"/>
    <mergeCell ref="M7:O7"/>
    <mergeCell ref="B1:N1"/>
    <mergeCell ref="O1:Q2"/>
    <mergeCell ref="B2:N2"/>
    <mergeCell ref="C3:D3"/>
    <mergeCell ref="E3:J3"/>
    <mergeCell ref="L3:N3"/>
    <mergeCell ref="P3:Q3"/>
    <mergeCell ref="P7:Q9"/>
    <mergeCell ref="C8:L8"/>
    <mergeCell ref="M8:O8"/>
    <mergeCell ref="C9:L9"/>
    <mergeCell ref="M9:O9"/>
    <mergeCell ref="C10:O10"/>
    <mergeCell ref="C4:O4"/>
    <mergeCell ref="C5:O5"/>
    <mergeCell ref="C6:O6"/>
    <mergeCell ref="C11:O11"/>
    <mergeCell ref="B12:B14"/>
    <mergeCell ref="C12:J12"/>
    <mergeCell ref="K12:L12"/>
  </mergeCells>
  <conditionalFormatting sqref="B55:O55">
    <cfRule type="containsText" dxfId="3" priority="3" operator="containsText" text="Income Tax Refundable (New Tax Regime)">
      <formula>NOT(ISERROR(SEARCH("Income Tax Refundable (New Tax Regime)",B55)))</formula>
    </cfRule>
    <cfRule type="containsText" dxfId="2" priority="4" operator="containsText" text="Income Tax Payable (New Tax Regime)">
      <formula>NOT(ISERROR(SEARCH("Income Tax Payable (New Tax Regime)",B55)))</formula>
    </cfRule>
  </conditionalFormatting>
  <conditionalFormatting sqref="P55:Q55">
    <cfRule type="cellIs" dxfId="1" priority="1" operator="lessThanOrEqual">
      <formula>0</formula>
    </cfRule>
    <cfRule type="cellIs" dxfId="0" priority="2" operator="greaterThan">
      <formula>0</formula>
    </cfRule>
  </conditionalFormatting>
  <hyperlinks>
    <hyperlink ref="K58" r:id="rId1" xr:uid="{00000000-0004-0000-0500-000000000000}"/>
  </hyperlinks>
  <printOptions horizontalCentered="1"/>
  <pageMargins left="0" right="0" top="0.23622047244094491" bottom="0" header="0.19685039370078741" footer="3.937007874015748E-2"/>
  <pageSetup paperSize="9" scale="79" orientation="portrait" blackAndWhite="1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How To Use</vt:lpstr>
      <vt:lpstr>Master</vt:lpstr>
      <vt:lpstr>GA55A</vt:lpstr>
      <vt:lpstr>Other Deduction</vt:lpstr>
      <vt:lpstr>Tax (Old Regime)</vt:lpstr>
      <vt:lpstr>Tax (New Regime)</vt:lpstr>
      <vt:lpstr>GA55A!Print_Area</vt:lpstr>
      <vt:lpstr>Master!Print_Area</vt:lpstr>
      <vt:lpstr>'Other Deduction'!Print_Area</vt:lpstr>
      <vt:lpstr>'Tax (New Regime)'!Print_Area</vt:lpstr>
      <vt:lpstr>'Tax (Old Regime)'!Print_Area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Rakesh Saini</cp:lastModifiedBy>
  <cp:lastPrinted>2023-12-11T02:42:29Z</cp:lastPrinted>
  <dcterms:created xsi:type="dcterms:W3CDTF">2013-12-06T08:14:36Z</dcterms:created>
  <dcterms:modified xsi:type="dcterms:W3CDTF">2024-11-11T02:04:40Z</dcterms:modified>
</cp:coreProperties>
</file>